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NdTiRTDfi2LzrjKQbxCt1cMz8U00VKPDYE3ukp8MWMA="/>
    </ext>
  </extLst>
</workbook>
</file>

<file path=xl/sharedStrings.xml><?xml version="1.0" encoding="utf-8"?>
<sst xmlns="http://schemas.openxmlformats.org/spreadsheetml/2006/main" count="204" uniqueCount="147">
  <si>
    <t>香港童軍總會 ~ 港島地域</t>
  </si>
  <si>
    <t>港島西區</t>
  </si>
  <si>
    <t>年優異旅團獎勵計劃</t>
  </si>
  <si>
    <t>維多利亞城區</t>
  </si>
  <si>
    <t>港島南區</t>
  </si>
  <si>
    <t>灣仔區</t>
  </si>
  <si>
    <t>童軍</t>
  </si>
  <si>
    <t>港島北區</t>
  </si>
  <si>
    <t>海童軍</t>
  </si>
  <si>
    <t>童 軍 團 評 分 表</t>
  </si>
  <si>
    <t>筲箕灣區</t>
  </si>
  <si>
    <t>空童軍</t>
  </si>
  <si>
    <t>柴灣區</t>
  </si>
  <si>
    <t>旅團資料</t>
  </si>
  <si>
    <t>旅長</t>
  </si>
  <si>
    <t>旅       號*：</t>
  </si>
  <si>
    <t>#</t>
  </si>
  <si>
    <t>區   　別#：</t>
  </si>
  <si>
    <t>旅</t>
  </si>
  <si>
    <t>副旅長</t>
  </si>
  <si>
    <t>團</t>
  </si>
  <si>
    <t>海童軍旅</t>
  </si>
  <si>
    <t>童軍團長</t>
  </si>
  <si>
    <t>集會地點*：</t>
  </si>
  <si>
    <t>集會時間：</t>
  </si>
  <si>
    <t>童軍副團長</t>
  </si>
  <si>
    <t>A</t>
  </si>
  <si>
    <t>空童軍團長</t>
  </si>
  <si>
    <t>負責領袖姓名*：</t>
  </si>
  <si>
    <t>童軍職位#：</t>
  </si>
  <si>
    <t>B</t>
  </si>
  <si>
    <t>空童軍副團長</t>
  </si>
  <si>
    <t>C</t>
  </si>
  <si>
    <t>海童軍團長</t>
  </si>
  <si>
    <t>聯絡電話*：</t>
  </si>
  <si>
    <t>電郵地址（必須填寫）：</t>
  </si>
  <si>
    <t>D</t>
  </si>
  <si>
    <t>海童軍副團長</t>
  </si>
  <si>
    <t>E</t>
  </si>
  <si>
    <t>教練員</t>
  </si>
  <si>
    <t xml:space="preserve">旅負責領袖 (如沒有旅長) </t>
  </si>
  <si>
    <t>評審員簽署：</t>
  </si>
  <si>
    <t>總　分：</t>
  </si>
  <si>
    <t>姓    名：</t>
  </si>
  <si>
    <t>區總監簽署：</t>
  </si>
  <si>
    <t>職    位：</t>
  </si>
  <si>
    <t>日　期：</t>
  </si>
  <si>
    <t xml:space="preserve">1.  最少有12名團員 </t>
  </si>
  <si>
    <t>有</t>
  </si>
  <si>
    <t>2.  其中一名領袖的性別必須與該團成員相同， 如團內有男及女成員，則必須有男及女領袖。</t>
  </si>
  <si>
    <t>無</t>
  </si>
  <si>
    <t>4.  於「青少年成員資訊系統」（ YMIS ）系統註冊</t>
  </si>
  <si>
    <t>#請從清單中選取</t>
  </si>
  <si>
    <t>*請填上適用者</t>
  </si>
  <si>
    <t>（甲）童軍旅團標準</t>
  </si>
  <si>
    <t>1.  成員人數</t>
  </si>
  <si>
    <t>[佔22分]</t>
  </si>
  <si>
    <t xml:space="preserve">全團青少年成員人數：男 </t>
  </si>
  <si>
    <t>人*，女</t>
  </si>
  <si>
    <t>人*</t>
  </si>
  <si>
    <t>分項得分：</t>
  </si>
  <si>
    <t>幼童軍人數</t>
  </si>
  <si>
    <t>12人-18人</t>
  </si>
  <si>
    <t>19人-24人</t>
  </si>
  <si>
    <t>25人-33人</t>
  </si>
  <si>
    <t>33人或以上</t>
  </si>
  <si>
    <t>得　分</t>
  </si>
  <si>
    <t xml:space="preserve">領袖人數：男 </t>
  </si>
  <si>
    <t>總人數</t>
  </si>
  <si>
    <t>2人-3人</t>
  </si>
  <si>
    <t>4人或以上</t>
  </si>
  <si>
    <t>得    分</t>
  </si>
  <si>
    <t xml:space="preserve">　持有委任書人數： </t>
  </si>
  <si>
    <t>人*，持有暫許委任書人數</t>
  </si>
  <si>
    <t>持有委任書／</t>
  </si>
  <si>
    <t>1人</t>
  </si>
  <si>
    <t>2人或以上</t>
  </si>
  <si>
    <t>暫許委任書人數</t>
  </si>
  <si>
    <t>領袖與成員比例</t>
  </si>
  <si>
    <t>比　例</t>
  </si>
  <si>
    <t>1位領袖最多對8名成員</t>
  </si>
  <si>
    <t xml:space="preserve">領袖持有木章人數： </t>
  </si>
  <si>
    <t>領袖持有木章人數</t>
  </si>
  <si>
    <t>[分數不設上限]</t>
  </si>
  <si>
    <t>（每一位成員考獲進度性獎章得1分，考獲總領袖獎章得3分，不設分數上限。）</t>
  </si>
  <si>
    <t>進度性獎章名稱</t>
  </si>
  <si>
    <t>人　次*</t>
  </si>
  <si>
    <t>童軍探索獎章</t>
  </si>
  <si>
    <t>童軍標準獎章</t>
  </si>
  <si>
    <t>童軍高級獎章</t>
  </si>
  <si>
    <t>總領袖獎章</t>
  </si>
  <si>
    <t>（乙）行政與財務管理</t>
  </si>
  <si>
    <t xml:space="preserve"> [共13分]</t>
  </si>
  <si>
    <t>期間可供審閱的記錄</t>
  </si>
  <si>
    <t>[佔13分]</t>
  </si>
  <si>
    <t>項　目</t>
  </si>
  <si>
    <t>滿　分</t>
  </si>
  <si>
    <t>「有」/「無」#</t>
  </si>
  <si>
    <t>（1） 集會記錄</t>
  </si>
  <si>
    <t>（2） 行事曆</t>
  </si>
  <si>
    <t>（3） 出席記錄</t>
  </si>
  <si>
    <t>（4） 個人記錄</t>
  </si>
  <si>
    <t>（5） 個人進度記錄</t>
  </si>
  <si>
    <t>（6） 小隊長會議記錄</t>
  </si>
  <si>
    <t>（7） 領袖會議記錄</t>
  </si>
  <si>
    <t>（8） 物資記錄</t>
  </si>
  <si>
    <t>（9） 收支記錄</t>
  </si>
  <si>
    <t>（10） 定時更新YMIS</t>
  </si>
  <si>
    <t>（11） 銷售童軍獎券（有銷售童軍獎券才可獲1分）</t>
  </si>
  <si>
    <t>總得分</t>
  </si>
  <si>
    <t xml:space="preserve">（丙）訓練與活動 </t>
  </si>
  <si>
    <t>1.  團集會</t>
  </si>
  <si>
    <t>[佔20分]</t>
  </si>
  <si>
    <t>（每次集會得2分，最高可獲20分。）</t>
  </si>
  <si>
    <t>集會次數</t>
  </si>
  <si>
    <t>次數*</t>
  </si>
  <si>
    <t>常規團集會</t>
  </si>
  <si>
    <t>2.  團自行舉辦之非例行團集會活動／訓練／服務</t>
  </si>
  <si>
    <t>[佔10分]</t>
  </si>
  <si>
    <t>(每舉辦一項得 2分，最高可獲10分。)</t>
  </si>
  <si>
    <t>日  期*</t>
  </si>
  <si>
    <t>活動名稱*</t>
  </si>
  <si>
    <t>參加人數*</t>
  </si>
  <si>
    <t>3.1 成員參與區、地域及總會所舉辦的訓練／活動</t>
  </si>
  <si>
    <t>[佔11分]</t>
  </si>
  <si>
    <t>（以參加訓練／活動的次數評分，每項活動 2分，訓練 1分，最高可獲 11分。）</t>
  </si>
  <si>
    <t>日   期*</t>
  </si>
  <si>
    <t>類　別#</t>
  </si>
  <si>
    <t>活動</t>
  </si>
  <si>
    <t xml:space="preserve">訓練 </t>
  </si>
  <si>
    <t>3.2 領袖參與區、地域及總會所舉辦的訓練／活動／工作坊</t>
  </si>
  <si>
    <t>（以參加訓練／活動的次數評分，每項活動 2分，訓練／工作坊 1分，最高可獲 11分。）</t>
  </si>
  <si>
    <t>訓練 / 工作坊</t>
  </si>
  <si>
    <t>4.  團參與旅團、區、地域及總會安排之社區服務</t>
  </si>
  <si>
    <t>[佔6分]</t>
  </si>
  <si>
    <t>（以參加項目的次數評分，每項社區服務2分，學校∕旅部服務 1分，最高可獲 6分。）</t>
  </si>
  <si>
    <t>社區服務</t>
  </si>
  <si>
    <t>學校 / 旅部服務</t>
  </si>
  <si>
    <t>6.  區、地域及總會比賽之成績</t>
  </si>
  <si>
    <t>（榮獲區比賽之冠／亞／季軍或優異獎得 2分；地域及總會比賽之冠／亞／季軍或優異獎得 3分。）</t>
  </si>
  <si>
    <t>比賽項目*</t>
  </si>
  <si>
    <t>成　績*</t>
  </si>
  <si>
    <t>區比賽</t>
  </si>
  <si>
    <t>地域及總會比賽</t>
  </si>
  <si>
    <t xml:space="preserve">（如不敷填寫，請「附加資料」。）「附加資料」 </t>
  </si>
  <si>
    <t>(「有」/「無」)</t>
  </si>
  <si>
    <t>附加資料列表：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</si>
</sst>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-mmm\-yyyy"/>
    <numFmt numFmtId="165" formatCode="\港\島\第\ 0;"/>
    <numFmt numFmtId="166" formatCode="yyyy&quot;年&quot;m&quot;月&quot;d&quot;日&quot;"/>
  </numFmts>
  <fonts count="17">
    <font>
      <sz val="12.0"/>
      <color theme="1"/>
      <name val="Calibri"/>
      <scheme val="minor"/>
    </font>
    <font>
      <sz val="12.0"/>
      <color theme="1"/>
      <name val="PMingLiu"/>
    </font>
    <font>
      <b/>
      <sz val="24.0"/>
      <color theme="1"/>
      <name val="PMingLiu"/>
    </font>
    <font>
      <i/>
      <sz val="14.0"/>
      <color theme="1"/>
      <name val="PMingLiu"/>
    </font>
    <font>
      <b/>
      <sz val="20.0"/>
      <color theme="1"/>
      <name val="PMingLiu"/>
    </font>
    <font>
      <b/>
      <sz val="16.0"/>
      <color theme="1"/>
      <name val="PMingLiu"/>
    </font>
    <font/>
    <font>
      <sz val="14.0"/>
      <color theme="1"/>
      <name val="PMingLiu"/>
    </font>
    <font>
      <b/>
      <sz val="14.0"/>
      <color theme="1"/>
      <name val="PMingLiu"/>
    </font>
    <font>
      <b/>
      <sz val="14.0"/>
      <color rgb="FF0000FF"/>
      <name val="PMingLiu"/>
    </font>
    <font>
      <sz val="12.0"/>
      <color theme="0"/>
      <name val="PMingLiu"/>
    </font>
    <font>
      <b/>
      <sz val="13.0"/>
      <color theme="1"/>
      <name val="PMingLiu"/>
    </font>
    <font>
      <b/>
      <i/>
      <sz val="16.0"/>
      <color theme="1"/>
      <name val="PMingLiu"/>
    </font>
    <font>
      <sz val="14.0"/>
      <color rgb="FFFFFFCC"/>
      <name val="PMingLiu"/>
    </font>
    <font>
      <i/>
      <sz val="12.0"/>
      <color theme="1"/>
      <name val="PMingLiu"/>
    </font>
    <font>
      <b/>
      <sz val="12.0"/>
      <color theme="1"/>
      <name val="PMingLiu"/>
    </font>
    <font>
      <b/>
      <sz val="14.0"/>
      <color theme="0"/>
      <name val="PMingLiu"/>
    </font>
  </fonts>
  <fills count="3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</fills>
  <borders count="40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 style="medium">
        <color rgb="FF000000"/>
      </top>
    </border>
    <border>
      <left/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left/>
      <top/>
      <bottom/>
    </border>
    <border>
      <right style="double">
        <color rgb="FF000000"/>
      </right>
      <top/>
      <bottom/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left/>
      <top/>
      <bottom style="double">
        <color rgb="FF000000"/>
      </bottom>
    </border>
    <border>
      <right style="double">
        <color rgb="FF000000"/>
      </right>
      <top/>
      <bottom style="double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1" numFmtId="164" xfId="0" applyAlignment="1" applyFont="1" applyNumberFormat="1">
      <alignment vertical="center"/>
    </xf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0" fontId="5" numFmtId="0" xfId="0" applyAlignment="1" applyBorder="1" applyFont="1">
      <alignment horizontal="left" vertical="center"/>
    </xf>
    <xf borderId="1" fillId="0" fontId="6" numFmtId="0" xfId="0" applyAlignment="1" applyBorder="1" applyFont="1">
      <alignment vertical="center"/>
    </xf>
    <xf borderId="2" fillId="0" fontId="7" numFmtId="0" xfId="0" applyAlignment="1" applyBorder="1" applyFont="1">
      <alignment shrinkToFit="0" vertical="center" wrapText="1"/>
    </xf>
    <xf borderId="3" fillId="0" fontId="7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vertical="center"/>
    </xf>
    <xf borderId="3" fillId="0" fontId="7" numFmtId="0" xfId="0" applyAlignment="1" applyBorder="1" applyFont="1">
      <alignment shrinkToFit="0" vertical="center" wrapText="1"/>
    </xf>
    <xf borderId="2" fillId="0" fontId="7" numFmtId="0" xfId="0" applyAlignment="1" applyBorder="1" applyFont="1">
      <alignment horizontal="left" vertical="center"/>
    </xf>
    <xf borderId="4" fillId="0" fontId="6" numFmtId="0" xfId="0" applyAlignment="1" applyBorder="1" applyFont="1">
      <alignment vertical="center"/>
    </xf>
    <xf borderId="5" fillId="2" fontId="7" numFmtId="165" xfId="0" applyAlignment="1" applyBorder="1" applyFill="1" applyFont="1" applyNumberFormat="1">
      <alignment horizontal="right" readingOrder="0" shrinkToFit="0" vertical="center" wrapText="1"/>
    </xf>
    <xf borderId="6" fillId="2" fontId="7" numFmtId="0" xfId="0" applyAlignment="1" applyBorder="1" applyFont="1">
      <alignment horizontal="center" readingOrder="0" shrinkToFit="0" vertical="center" wrapText="1"/>
    </xf>
    <xf borderId="7" fillId="0" fontId="6" numFmtId="0" xfId="0" applyAlignment="1" applyBorder="1" applyFont="1">
      <alignment vertical="center"/>
    </xf>
    <xf borderId="8" fillId="2" fontId="7" numFmtId="0" xfId="0" applyAlignment="1" applyBorder="1" applyFont="1">
      <alignment horizontal="center" readingOrder="0" shrinkToFit="0" vertical="center" wrapText="1"/>
    </xf>
    <xf borderId="8" fillId="2" fontId="7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9" fillId="2" fontId="7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vertical="center"/>
    </xf>
    <xf borderId="11" fillId="0" fontId="6" numFmtId="0" xfId="0" applyAlignment="1" applyBorder="1" applyFont="1">
      <alignment vertical="center"/>
    </xf>
    <xf borderId="2" fillId="0" fontId="7" numFmtId="0" xfId="0" applyAlignment="1" applyBorder="1" applyFont="1">
      <alignment horizontal="left" shrinkToFit="0" vertical="center" wrapText="1"/>
    </xf>
    <xf borderId="12" fillId="0" fontId="1" numFmtId="0" xfId="0" applyAlignment="1" applyBorder="1" applyFont="1">
      <alignment horizontal="center" vertical="center"/>
    </xf>
    <xf borderId="12" fillId="0" fontId="6" numFmtId="0" xfId="0" applyAlignment="1" applyBorder="1" applyFont="1">
      <alignment vertical="center"/>
    </xf>
    <xf borderId="2" fillId="0" fontId="8" numFmtId="0" xfId="0" applyAlignment="1" applyBorder="1" applyFont="1">
      <alignment horizontal="left" shrinkToFit="0" vertical="center" wrapText="1"/>
    </xf>
    <xf borderId="3" fillId="0" fontId="9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vertical="center"/>
    </xf>
    <xf borderId="14" fillId="0" fontId="6" numFmtId="0" xfId="0" applyAlignment="1" applyBorder="1" applyFont="1">
      <alignment vertical="center"/>
    </xf>
    <xf borderId="15" fillId="0" fontId="6" numFmtId="0" xfId="0" applyAlignment="1" applyBorder="1" applyFont="1">
      <alignment vertical="center"/>
    </xf>
    <xf borderId="16" fillId="0" fontId="6" numFmtId="0" xfId="0" applyAlignment="1" applyBorder="1" applyFont="1">
      <alignment vertical="center"/>
    </xf>
    <xf borderId="17" fillId="2" fontId="7" numFmtId="0" xfId="0" applyAlignment="1" applyBorder="1" applyFont="1">
      <alignment horizontal="center" shrinkToFit="0" vertical="center" wrapText="1"/>
    </xf>
    <xf borderId="18" fillId="0" fontId="6" numFmtId="0" xfId="0" applyAlignment="1" applyBorder="1" applyFont="1">
      <alignment vertical="center"/>
    </xf>
    <xf borderId="15" fillId="0" fontId="7" numFmtId="0" xfId="0" applyAlignment="1" applyBorder="1" applyFont="1">
      <alignment horizontal="left" shrinkToFit="0" vertical="center" wrapText="1"/>
    </xf>
    <xf borderId="19" fillId="2" fontId="7" numFmtId="0" xfId="0" applyAlignment="1" applyBorder="1" applyFont="1">
      <alignment horizontal="center" shrinkToFit="0" vertical="center" wrapText="1"/>
    </xf>
    <xf borderId="20" fillId="0" fontId="6" numFmtId="0" xfId="0" applyAlignment="1" applyBorder="1" applyFont="1">
      <alignment vertical="center"/>
    </xf>
    <xf borderId="17" fillId="2" fontId="7" numFmtId="166" xfId="0" applyAlignment="1" applyBorder="1" applyFont="1" applyNumberFormat="1">
      <alignment horizontal="center" shrinkToFit="0" vertical="center" wrapText="1"/>
    </xf>
    <xf borderId="15" fillId="0" fontId="7" numFmtId="0" xfId="0" applyAlignment="1" applyBorder="1" applyFont="1">
      <alignment shrinkToFit="0" vertical="center" wrapText="1"/>
    </xf>
    <xf borderId="21" fillId="0" fontId="1" numFmtId="0" xfId="0" applyAlignment="1" applyBorder="1" applyFont="1">
      <alignment horizontal="center" vertical="center"/>
    </xf>
    <xf borderId="21" fillId="0" fontId="6" numFmtId="0" xfId="0" applyAlignment="1" applyBorder="1" applyFont="1">
      <alignment vertical="center"/>
    </xf>
    <xf borderId="22" fillId="0" fontId="8" numFmtId="0" xfId="0" applyAlignment="1" applyBorder="1" applyFont="1">
      <alignment horizontal="left" shrinkToFit="0" vertical="center" wrapText="1"/>
    </xf>
    <xf borderId="23" fillId="0" fontId="6" numFmtId="0" xfId="0" applyAlignment="1" applyBorder="1" applyFont="1">
      <alignment vertical="center"/>
    </xf>
    <xf borderId="24" fillId="0" fontId="6" numFmtId="0" xfId="0" applyAlignment="1" applyBorder="1" applyFont="1">
      <alignment vertical="center"/>
    </xf>
    <xf borderId="25" fillId="0" fontId="10" numFmtId="0" xfId="0" applyAlignment="1" applyBorder="1" applyFont="1">
      <alignment horizontal="left" vertical="center"/>
    </xf>
    <xf borderId="26" fillId="0" fontId="6" numFmtId="0" xfId="0" applyAlignment="1" applyBorder="1" applyFont="1">
      <alignment vertical="center"/>
    </xf>
    <xf borderId="25" fillId="0" fontId="8" numFmtId="0" xfId="0" applyAlignment="1" applyBorder="1" applyFont="1">
      <alignment horizontal="left" shrinkToFit="0" vertical="center" wrapText="1"/>
    </xf>
    <xf borderId="0" fillId="0" fontId="8" numFmtId="0" xfId="0" applyAlignment="1" applyFont="1">
      <alignment horizontal="right" shrinkToFit="0" vertical="center" wrapText="1"/>
    </xf>
    <xf borderId="27" fillId="2" fontId="11" numFmtId="0" xfId="0" applyAlignment="1" applyBorder="1" applyFont="1">
      <alignment horizontal="center" vertical="center"/>
    </xf>
    <xf borderId="28" fillId="0" fontId="6" numFmtId="0" xfId="0" applyAlignment="1" applyBorder="1" applyFont="1">
      <alignment vertical="center"/>
    </xf>
    <xf borderId="29" fillId="0" fontId="8" numFmtId="0" xfId="0" applyAlignment="1" applyBorder="1" applyFont="1">
      <alignment horizontal="left" shrinkToFit="0" vertical="center" wrapText="1"/>
    </xf>
    <xf borderId="30" fillId="0" fontId="6" numFmtId="0" xfId="0" applyAlignment="1" applyBorder="1" applyFont="1">
      <alignment vertical="center"/>
    </xf>
    <xf borderId="30" fillId="0" fontId="8" numFmtId="0" xfId="0" applyAlignment="1" applyBorder="1" applyFont="1">
      <alignment horizontal="right" shrinkToFit="0" vertical="center" wrapText="1"/>
    </xf>
    <xf borderId="31" fillId="2" fontId="11" numFmtId="0" xfId="0" applyAlignment="1" applyBorder="1" applyFont="1">
      <alignment horizontal="center" vertical="center"/>
    </xf>
    <xf borderId="32" fillId="0" fontId="6" numFmtId="0" xfId="0" applyAlignment="1" applyBorder="1" applyFont="1">
      <alignment vertical="center"/>
    </xf>
    <xf borderId="0" fillId="0" fontId="1" numFmtId="0" xfId="0" applyAlignment="1" applyFont="1">
      <alignment horizontal="left" vertical="center"/>
    </xf>
    <xf borderId="1" fillId="0" fontId="1" numFmtId="0" xfId="0" applyAlignment="1" applyBorder="1" applyFont="1">
      <alignment horizontal="center" vertical="center"/>
    </xf>
    <xf borderId="33" fillId="0" fontId="12" numFmtId="0" xfId="0" applyAlignment="1" applyBorder="1" applyFont="1">
      <alignment horizontal="left" shrinkToFit="0" vertical="center" wrapText="1"/>
    </xf>
    <xf borderId="3" fillId="0" fontId="1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center" vertical="center"/>
    </xf>
    <xf borderId="1" fillId="0" fontId="7" numFmtId="0" xfId="0" applyAlignment="1" applyBorder="1" applyFont="1">
      <alignment horizontal="right" vertical="center"/>
    </xf>
    <xf borderId="8" fillId="2" fontId="11" numFmtId="0" xfId="0" applyAlignment="1" applyBorder="1" applyFont="1">
      <alignment horizontal="center" vertical="center"/>
    </xf>
    <xf borderId="1" fillId="0" fontId="7" numFmtId="0" xfId="0" applyAlignment="1" applyBorder="1" applyFont="1">
      <alignment vertical="center"/>
    </xf>
    <xf borderId="1" fillId="0" fontId="13" numFmtId="0" xfId="0" applyAlignment="1" applyBorder="1" applyFont="1">
      <alignment horizontal="left" vertical="center"/>
    </xf>
    <xf borderId="8" fillId="2" fontId="7" numFmtId="0" xfId="0" applyAlignment="1" applyBorder="1" applyFont="1">
      <alignment vertical="center"/>
    </xf>
    <xf borderId="33" fillId="0" fontId="8" numFmtId="0" xfId="0" applyAlignment="1" applyBorder="1" applyFont="1">
      <alignment horizontal="center" shrinkToFit="0" vertical="center" wrapText="1"/>
    </xf>
    <xf borderId="33" fillId="0" fontId="7" numFmtId="0" xfId="0" applyAlignment="1" applyBorder="1" applyFont="1">
      <alignment horizontal="center" shrinkToFit="0" vertical="center" wrapText="1"/>
    </xf>
    <xf borderId="12" fillId="0" fontId="7" numFmtId="0" xfId="0" applyAlignment="1" applyBorder="1" applyFont="1">
      <alignment horizontal="center" shrinkToFit="0" vertical="center" wrapText="1"/>
    </xf>
    <xf borderId="15" fillId="0" fontId="7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left" vertical="center"/>
    </xf>
    <xf borderId="1" fillId="0" fontId="13" numFmtId="0" xfId="0" applyAlignment="1" applyBorder="1" applyFont="1">
      <alignment vertical="center"/>
    </xf>
    <xf borderId="2" fillId="0" fontId="8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15" fillId="0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vertical="center"/>
    </xf>
    <xf borderId="0" fillId="0" fontId="10" numFmtId="2" xfId="0" applyAlignment="1" applyFont="1" applyNumberFormat="1">
      <alignment vertical="center"/>
    </xf>
    <xf borderId="8" fillId="2" fontId="7" numFmtId="0" xfId="0" applyAlignment="1" applyBorder="1" applyFont="1">
      <alignment horizontal="right" vertical="center"/>
    </xf>
    <xf borderId="33" fillId="2" fontId="11" numFmtId="0" xfId="0" applyAlignment="1" applyBorder="1" applyFont="1">
      <alignment horizontal="center" shrinkToFit="1" vertical="center" wrapText="0"/>
    </xf>
    <xf borderId="34" fillId="0" fontId="6" numFmtId="0" xfId="0" applyAlignment="1" applyBorder="1" applyFont="1">
      <alignment vertical="center"/>
    </xf>
    <xf borderId="33" fillId="0" fontId="7" numFmtId="0" xfId="0" applyAlignment="1" applyBorder="1" applyFont="1">
      <alignment horizontal="center" shrinkToFit="1" vertical="center" wrapText="0"/>
    </xf>
    <xf borderId="0" fillId="0" fontId="1" numFmtId="0" xfId="0" applyAlignment="1" applyFont="1">
      <alignment horizontal="left" shrinkToFit="0" vertical="center" wrapText="1"/>
    </xf>
    <xf borderId="12" fillId="0" fontId="12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vertical="center"/>
    </xf>
    <xf borderId="33" fillId="0" fontId="7" numFmtId="0" xfId="0" applyAlignment="1" applyBorder="1" applyFont="1">
      <alignment horizontal="left" shrinkToFit="0" vertical="center" wrapText="1"/>
    </xf>
    <xf borderId="33" fillId="2" fontId="11" numFmtId="0" xfId="0" applyAlignment="1" applyBorder="1" applyFont="1">
      <alignment horizontal="center" vertical="center"/>
    </xf>
    <xf borderId="13" fillId="0" fontId="7" numFmtId="0" xfId="0" applyAlignment="1" applyBorder="1" applyFont="1">
      <alignment horizontal="left" shrinkToFit="0" vertical="center" wrapText="1"/>
    </xf>
    <xf borderId="33" fillId="0" fontId="8" numFmtId="0" xfId="0" applyAlignment="1" applyBorder="1" applyFont="1">
      <alignment horizontal="center" vertical="center"/>
    </xf>
    <xf borderId="33" fillId="0" fontId="7" numFmtId="0" xfId="0" applyAlignment="1" applyBorder="1" applyFont="1">
      <alignment horizontal="center" vertical="center"/>
    </xf>
    <xf borderId="1" fillId="0" fontId="14" numFmtId="0" xfId="0" applyAlignment="1" applyBorder="1" applyFont="1">
      <alignment horizontal="left" vertical="center"/>
    </xf>
    <xf borderId="33" fillId="2" fontId="11" numFmtId="0" xfId="0" applyAlignment="1" applyBorder="1" applyFont="1">
      <alignment horizontal="center" shrinkToFit="0" vertical="center" wrapText="1"/>
    </xf>
    <xf borderId="35" fillId="0" fontId="8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center" shrinkToFit="0" vertical="center" wrapText="1"/>
    </xf>
    <xf borderId="36" fillId="2" fontId="11" numFmtId="15" xfId="0" applyAlignment="1" applyBorder="1" applyFont="1" applyNumberFormat="1">
      <alignment horizontal="center" shrinkToFit="1" vertical="center" wrapText="0"/>
    </xf>
    <xf borderId="37" fillId="2" fontId="11" numFmtId="0" xfId="0" applyAlignment="1" applyBorder="1" applyFont="1">
      <alignment horizontal="center" shrinkToFit="1" vertical="center" wrapText="0"/>
    </xf>
    <xf borderId="35" fillId="2" fontId="11" numFmtId="0" xfId="0" applyAlignment="1" applyBorder="1" applyFont="1">
      <alignment horizontal="center" shrinkToFit="1" vertical="center" wrapText="0"/>
    </xf>
    <xf borderId="33" fillId="0" fontId="15" numFmtId="0" xfId="0" applyAlignment="1" applyBorder="1" applyFont="1">
      <alignment horizontal="center" shrinkToFit="1" vertical="center" wrapText="0"/>
    </xf>
    <xf borderId="0" fillId="0" fontId="14" numFmtId="0" xfId="0" applyAlignment="1" applyFont="1">
      <alignment horizontal="left" vertical="center"/>
    </xf>
    <xf borderId="19" fillId="2" fontId="11" numFmtId="0" xfId="0" applyAlignment="1" applyBorder="1" applyFont="1">
      <alignment horizontal="center" shrinkToFit="1" vertical="center" wrapText="0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vertical="center"/>
    </xf>
    <xf borderId="0" fillId="0" fontId="15" numFmtId="0" xfId="0" applyAlignment="1" applyFont="1">
      <alignment horizontal="center" vertical="center"/>
    </xf>
    <xf borderId="0" fillId="0" fontId="8" numFmtId="0" xfId="0" applyAlignment="1" applyFont="1">
      <alignment horizontal="center" shrinkToFit="0" vertical="center" wrapText="1"/>
    </xf>
    <xf borderId="38" fillId="2" fontId="1" numFmtId="0" xfId="0" applyAlignment="1" applyBorder="1" applyFont="1">
      <alignment horizontal="center" vertical="center"/>
    </xf>
    <xf borderId="39" fillId="0" fontId="6" numFmtId="0" xfId="0" applyAlignment="1" applyBorder="1" applyFont="1">
      <alignment vertical="center"/>
    </xf>
    <xf borderId="0" fillId="0" fontId="16" numFmtId="0" xfId="0" applyAlignment="1" applyFont="1">
      <alignment horizontal="left" vertical="top"/>
    </xf>
    <xf borderId="0" fillId="0" fontId="8" numFmtId="0" xfId="0" applyAlignment="1" applyFont="1">
      <alignment horizontal="left" vertical="top"/>
    </xf>
  </cellXfs>
  <cellStyles count="1">
    <cellStyle xfId="0" name="Normal" builtinId="0"/>
  </cellStyles>
  <dxfs count="4">
    <dxf>
      <font>
        <b/>
        <color rgb="FF0000FF"/>
      </font>
      <fill>
        <patternFill patternType="none"/>
      </fill>
      <border/>
    </dxf>
    <dxf>
      <font/>
      <fill>
        <patternFill patternType="solid">
          <fgColor rgb="FFFFFFCC"/>
          <bgColor rgb="FFFF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44"/>
    <col customWidth="1" min="2" max="2" width="21.56"/>
    <col customWidth="1" min="3" max="4" width="6.44"/>
    <col customWidth="1" min="5" max="5" width="10.0"/>
    <col customWidth="1" min="6" max="6" width="8.11"/>
    <col customWidth="1" min="7" max="7" width="7.67"/>
    <col customWidth="1" min="8" max="8" width="8.11"/>
    <col customWidth="1" min="9" max="9" width="15.44"/>
    <col customWidth="1" min="10" max="10" width="9.11"/>
    <col customWidth="1" min="11" max="11" width="10.67"/>
    <col customWidth="1" min="12" max="12" width="2.22"/>
    <col customWidth="1" hidden="1" min="13" max="13" width="24.44"/>
    <col customWidth="1" hidden="1" min="14" max="14" width="11.44"/>
    <col customWidth="1" min="15" max="26" width="11.0"/>
  </cols>
  <sheetData>
    <row r="1" ht="15.75" customHeight="1">
      <c r="A1" s="1"/>
      <c r="B1" s="2" t="s">
        <v>0</v>
      </c>
      <c r="L1" s="1"/>
      <c r="M1" s="1" t="s">
        <v>1</v>
      </c>
      <c r="N1" s="3">
        <f>DATE(B2-1,1,1)</f>
        <v>45292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4">
        <v>2025.0</v>
      </c>
      <c r="E2" s="5" t="s">
        <v>2</v>
      </c>
      <c r="L2" s="1"/>
      <c r="M2" s="1" t="s">
        <v>3</v>
      </c>
      <c r="N2" s="3">
        <f>DATE(B2-1,12,31)</f>
        <v>45657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1"/>
      <c r="B3" s="6"/>
      <c r="L3" s="1"/>
      <c r="M3" s="1" t="s">
        <v>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9.5" customHeight="1">
      <c r="A4" s="1"/>
      <c r="B4" s="7" t="str">
        <f>CONCATENATE("（評選期：",B2-1," 年 1 月 1 日至 ",B2-1," 年 12 月 31 日）")</f>
        <v>（評選期：2024 年 1 月 1 日至 2024 年 12 月 31 日）</v>
      </c>
      <c r="L4" s="1"/>
      <c r="M4" s="1" t="s">
        <v>5</v>
      </c>
      <c r="N4" s="1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6"/>
      <c r="L5" s="1"/>
      <c r="M5" s="1" t="s">
        <v>7</v>
      </c>
      <c r="N5" s="1" t="s">
        <v>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75" customHeight="1">
      <c r="A6" s="1"/>
      <c r="B6" s="8" t="s">
        <v>9</v>
      </c>
      <c r="L6" s="1"/>
      <c r="M6" s="1" t="s">
        <v>10</v>
      </c>
      <c r="N6" s="1" t="s">
        <v>11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8"/>
      <c r="L7" s="1"/>
      <c r="M7" s="1" t="s">
        <v>12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9" t="s">
        <v>13</v>
      </c>
      <c r="C8" s="10"/>
      <c r="D8" s="10"/>
      <c r="E8" s="10"/>
      <c r="F8" s="10"/>
      <c r="G8" s="10"/>
      <c r="H8" s="10"/>
      <c r="I8" s="10"/>
      <c r="J8" s="10"/>
      <c r="K8" s="10"/>
      <c r="L8" s="1"/>
      <c r="M8" s="1"/>
      <c r="N8" s="1" t="s">
        <v>14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"/>
      <c r="B9" s="11" t="s">
        <v>15</v>
      </c>
      <c r="C9" s="12" t="s">
        <v>16</v>
      </c>
      <c r="D9" s="13"/>
      <c r="E9" s="12" t="s">
        <v>16</v>
      </c>
      <c r="F9" s="12" t="s">
        <v>16</v>
      </c>
      <c r="G9" s="14"/>
      <c r="H9" s="15" t="s">
        <v>17</v>
      </c>
      <c r="I9" s="13"/>
      <c r="J9" s="13"/>
      <c r="K9" s="16"/>
      <c r="L9" s="1"/>
      <c r="M9" s="1" t="s">
        <v>18</v>
      </c>
      <c r="N9" s="1" t="s">
        <v>19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75" customHeight="1">
      <c r="A10" s="1"/>
      <c r="B10" s="17"/>
      <c r="C10" s="18"/>
      <c r="D10" s="19"/>
      <c r="E10" s="20"/>
      <c r="F10" s="21"/>
      <c r="G10" s="22" t="s">
        <v>20</v>
      </c>
      <c r="H10" s="23"/>
      <c r="I10" s="24"/>
      <c r="J10" s="24"/>
      <c r="K10" s="25"/>
      <c r="L10" s="1"/>
      <c r="M10" s="1" t="s">
        <v>21</v>
      </c>
      <c r="N10" s="1" t="s">
        <v>22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11" t="s">
        <v>23</v>
      </c>
      <c r="C11" s="12"/>
      <c r="D11" s="13"/>
      <c r="E11" s="13"/>
      <c r="F11" s="13"/>
      <c r="G11" s="13"/>
      <c r="H11" s="26" t="s">
        <v>24</v>
      </c>
      <c r="I11" s="13"/>
      <c r="J11" s="13"/>
      <c r="K11" s="16"/>
      <c r="L11" s="1"/>
      <c r="M11" s="1"/>
      <c r="N11" s="1" t="s">
        <v>25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75" customHeight="1">
      <c r="A12" s="1"/>
      <c r="B12" s="23"/>
      <c r="C12" s="24"/>
      <c r="D12" s="24"/>
      <c r="E12" s="24"/>
      <c r="F12" s="24"/>
      <c r="G12" s="19"/>
      <c r="H12" s="23"/>
      <c r="I12" s="24"/>
      <c r="J12" s="24"/>
      <c r="K12" s="25"/>
      <c r="L12" s="1"/>
      <c r="M12" s="1" t="s">
        <v>26</v>
      </c>
      <c r="N12" s="1" t="s">
        <v>27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/>
      <c r="B13" s="11" t="s">
        <v>28</v>
      </c>
      <c r="C13" s="12"/>
      <c r="D13" s="13"/>
      <c r="E13" s="13"/>
      <c r="F13" s="13"/>
      <c r="G13" s="13"/>
      <c r="H13" s="26" t="s">
        <v>29</v>
      </c>
      <c r="I13" s="13"/>
      <c r="J13" s="13"/>
      <c r="K13" s="16"/>
      <c r="L13" s="1"/>
      <c r="M13" s="1" t="s">
        <v>30</v>
      </c>
      <c r="N13" s="1" t="s">
        <v>31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75" customHeight="1">
      <c r="A14" s="1"/>
      <c r="B14" s="23"/>
      <c r="C14" s="24"/>
      <c r="D14" s="24"/>
      <c r="E14" s="24"/>
      <c r="F14" s="24"/>
      <c r="G14" s="19"/>
      <c r="H14" s="23"/>
      <c r="I14" s="24"/>
      <c r="J14" s="24"/>
      <c r="K14" s="25"/>
      <c r="L14" s="1"/>
      <c r="M14" s="1" t="s">
        <v>32</v>
      </c>
      <c r="N14" s="1" t="s">
        <v>33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"/>
      <c r="B15" s="11" t="s">
        <v>34</v>
      </c>
      <c r="C15" s="12"/>
      <c r="D15" s="13"/>
      <c r="E15" s="13"/>
      <c r="F15" s="13"/>
      <c r="G15" s="13"/>
      <c r="H15" s="26" t="s">
        <v>35</v>
      </c>
      <c r="I15" s="13"/>
      <c r="J15" s="13"/>
      <c r="K15" s="16"/>
      <c r="L15" s="1"/>
      <c r="M15" s="1" t="s">
        <v>36</v>
      </c>
      <c r="N15" s="1" t="s">
        <v>37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75" customHeight="1">
      <c r="A16" s="1"/>
      <c r="B16" s="23"/>
      <c r="C16" s="24"/>
      <c r="D16" s="24"/>
      <c r="E16" s="24"/>
      <c r="F16" s="24"/>
      <c r="G16" s="19"/>
      <c r="H16" s="23"/>
      <c r="I16" s="24"/>
      <c r="J16" s="24"/>
      <c r="K16" s="25"/>
      <c r="L16" s="1"/>
      <c r="M16" s="1" t="s">
        <v>38</v>
      </c>
      <c r="N16" s="1" t="s">
        <v>39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1"/>
      <c r="M17" s="1"/>
      <c r="N17" s="1" t="s">
        <v>40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7.25" customHeight="1">
      <c r="A18" s="1"/>
      <c r="B18" s="26" t="s">
        <v>41</v>
      </c>
      <c r="C18" s="13"/>
      <c r="D18" s="13"/>
      <c r="E18" s="16"/>
      <c r="F18" s="29" t="s">
        <v>42</v>
      </c>
      <c r="G18" s="13"/>
      <c r="H18" s="30">
        <f>IF(B28=FALSE,M18&amp;"
(未達最低標準者或未能獲評選)",M18)</f>
        <v>0</v>
      </c>
      <c r="I18" s="13"/>
      <c r="J18" s="13"/>
      <c r="K18" s="16"/>
      <c r="L18" s="1"/>
      <c r="M18" s="1">
        <f>N39+N43+N47+N52+N56+N61+J87+I94+J104+J121+J137+J148+J160</f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31"/>
      <c r="E19" s="32"/>
      <c r="F19" s="31"/>
      <c r="K19" s="3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7.25" customHeight="1">
      <c r="A20" s="1"/>
      <c r="B20" s="33"/>
      <c r="C20" s="10"/>
      <c r="D20" s="10"/>
      <c r="E20" s="34"/>
      <c r="F20" s="33"/>
      <c r="G20" s="10"/>
      <c r="H20" s="10"/>
      <c r="I20" s="10"/>
      <c r="J20" s="10"/>
      <c r="K20" s="3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0.25" customHeight="1">
      <c r="A21" s="1"/>
      <c r="B21" s="26" t="s">
        <v>43</v>
      </c>
      <c r="C21" s="35"/>
      <c r="D21" s="13"/>
      <c r="E21" s="16"/>
      <c r="F21" s="26" t="s">
        <v>44</v>
      </c>
      <c r="G21" s="13"/>
      <c r="H21" s="13"/>
      <c r="I21" s="13"/>
      <c r="J21" s="13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75" customHeight="1">
      <c r="A22" s="1"/>
      <c r="B22" s="33"/>
      <c r="C22" s="36"/>
      <c r="D22" s="10"/>
      <c r="E22" s="34"/>
      <c r="F22" s="31"/>
      <c r="K22" s="3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1.5" customHeight="1">
      <c r="A23" s="1"/>
      <c r="B23" s="37" t="s">
        <v>45</v>
      </c>
      <c r="C23" s="38"/>
      <c r="D23" s="28"/>
      <c r="E23" s="39"/>
      <c r="F23" s="33"/>
      <c r="G23" s="10"/>
      <c r="H23" s="10"/>
      <c r="I23" s="10"/>
      <c r="J23" s="10"/>
      <c r="K23" s="3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1.75" customHeight="1">
      <c r="A24" s="1"/>
      <c r="B24" s="11" t="s">
        <v>46</v>
      </c>
      <c r="C24" s="40"/>
      <c r="D24" s="13"/>
      <c r="E24" s="16"/>
      <c r="F24" s="26" t="s">
        <v>46</v>
      </c>
      <c r="G24" s="13"/>
      <c r="H24" s="40"/>
      <c r="I24" s="13"/>
      <c r="J24" s="13"/>
      <c r="K24" s="1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7.25" customHeight="1">
      <c r="A25" s="1"/>
      <c r="B25" s="41"/>
      <c r="C25" s="36"/>
      <c r="D25" s="10"/>
      <c r="E25" s="34"/>
      <c r="F25" s="33"/>
      <c r="G25" s="10"/>
      <c r="H25" s="36"/>
      <c r="I25" s="10"/>
      <c r="J25" s="10"/>
      <c r="K25" s="3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1.0" customHeight="1">
      <c r="A27" s="1"/>
      <c r="B27" s="44" t="str">
        <f>CONCATENATE("下列各項為童軍團獲評選為 ",B2," 年優異旅團的最低標準：")</f>
        <v>下列各項為童軍團獲評選為 2025 年優異旅團的最低標準：</v>
      </c>
      <c r="C27" s="45"/>
      <c r="D27" s="45"/>
      <c r="E27" s="45"/>
      <c r="F27" s="45"/>
      <c r="G27" s="45"/>
      <c r="H27" s="45"/>
      <c r="I27" s="45"/>
      <c r="J27" s="45"/>
      <c r="K27" s="4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1"/>
      <c r="B28" s="47" t="b">
        <f>IF(COUNTIF(J29:K32, M30)&gt;0, FALSE, TRUE)</f>
        <v>1</v>
      </c>
      <c r="K28" s="4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7.75" customHeight="1">
      <c r="A29" s="1"/>
      <c r="B29" s="49" t="s">
        <v>47</v>
      </c>
      <c r="I29" s="50" t="s">
        <v>16</v>
      </c>
      <c r="J29" s="51"/>
      <c r="K29" s="52"/>
      <c r="L29" s="1"/>
      <c r="M29" s="1" t="s">
        <v>48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9.75" customHeight="1">
      <c r="A30" s="1"/>
      <c r="B30" s="49" t="s">
        <v>49</v>
      </c>
      <c r="I30" s="50" t="s">
        <v>16</v>
      </c>
      <c r="J30" s="51"/>
      <c r="K30" s="52"/>
      <c r="L30" s="1"/>
      <c r="M30" s="1" t="s">
        <v>50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7.0" customHeight="1">
      <c r="A31" s="1"/>
      <c r="B31" s="49" t="str">
        <f>CONCATENATE("3.  呈交 ",B2-1,"／",B2," 年度財政報告")</f>
        <v>3.  呈交 2024／2025 年度財政報告</v>
      </c>
      <c r="I31" s="50" t="s">
        <v>16</v>
      </c>
      <c r="J31" s="51"/>
      <c r="K31" s="5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7.0" customHeight="1">
      <c r="A32" s="1"/>
      <c r="B32" s="53" t="s">
        <v>51</v>
      </c>
      <c r="C32" s="54"/>
      <c r="D32" s="54"/>
      <c r="E32" s="54"/>
      <c r="F32" s="54"/>
      <c r="G32" s="54"/>
      <c r="H32" s="54"/>
      <c r="I32" s="55" t="s">
        <v>16</v>
      </c>
      <c r="J32" s="56"/>
      <c r="K32" s="5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58" t="s">
        <v>52</v>
      </c>
      <c r="C33" s="58" t="s">
        <v>53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59"/>
      <c r="C34" s="10"/>
      <c r="D34" s="10"/>
      <c r="E34" s="10"/>
      <c r="F34" s="10"/>
      <c r="G34" s="10"/>
      <c r="H34" s="10"/>
      <c r="I34" s="10"/>
      <c r="J34" s="10"/>
      <c r="K34" s="1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0.0" customHeight="1">
      <c r="A35" s="1"/>
      <c r="B35" s="60" t="s">
        <v>54</v>
      </c>
      <c r="C35" s="28"/>
      <c r="D35" s="28"/>
      <c r="E35" s="28"/>
      <c r="F35" s="28"/>
      <c r="G35" s="28"/>
      <c r="H35" s="28"/>
      <c r="I35" s="28"/>
      <c r="J35" s="28"/>
      <c r="K35" s="3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61"/>
      <c r="C36" s="13"/>
      <c r="D36" s="13"/>
      <c r="E36" s="13"/>
      <c r="F36" s="13"/>
      <c r="G36" s="13"/>
      <c r="H36" s="13"/>
      <c r="I36" s="13"/>
      <c r="J36" s="13"/>
      <c r="K36" s="1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62" t="s">
        <v>55</v>
      </c>
      <c r="J37" s="63" t="s">
        <v>56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6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64" t="s">
        <v>57</v>
      </c>
      <c r="C39" s="10"/>
      <c r="D39" s="65"/>
      <c r="E39" s="66" t="s">
        <v>58</v>
      </c>
      <c r="F39" s="65"/>
      <c r="G39" s="66" t="s">
        <v>59</v>
      </c>
      <c r="H39" s="67">
        <f>D39+F39</f>
        <v>0</v>
      </c>
      <c r="I39" s="10"/>
      <c r="J39" s="10"/>
      <c r="K39" s="10"/>
      <c r="L39" s="1"/>
      <c r="M39" s="68" t="s">
        <v>60</v>
      </c>
      <c r="N39" s="68">
        <f>IF(H39&lt;12,0,IF(H39&gt;=12,IF(H39&gt;=19,IF(H39&gt;=25,IF(H39&gt;=33,13,10),8),6),))</f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3.75" customHeight="1">
      <c r="A40" s="1"/>
      <c r="B40" s="69" t="s">
        <v>61</v>
      </c>
      <c r="C40" s="39"/>
      <c r="D40" s="70" t="s">
        <v>62</v>
      </c>
      <c r="E40" s="39"/>
      <c r="F40" s="70" t="s">
        <v>63</v>
      </c>
      <c r="G40" s="39"/>
      <c r="H40" s="70" t="s">
        <v>64</v>
      </c>
      <c r="I40" s="39"/>
      <c r="J40" s="71" t="s">
        <v>65</v>
      </c>
      <c r="K40" s="3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69" t="s">
        <v>66</v>
      </c>
      <c r="C41" s="39"/>
      <c r="D41" s="70">
        <v>6.0</v>
      </c>
      <c r="E41" s="39"/>
      <c r="F41" s="72">
        <v>8.0</v>
      </c>
      <c r="G41" s="34"/>
      <c r="H41" s="72">
        <v>10.0</v>
      </c>
      <c r="I41" s="34"/>
      <c r="J41" s="70">
        <v>13.0</v>
      </c>
      <c r="K41" s="3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61"/>
      <c r="C42" s="13"/>
      <c r="D42" s="13"/>
      <c r="E42" s="13"/>
      <c r="F42" s="13"/>
      <c r="G42" s="13"/>
      <c r="H42" s="13"/>
      <c r="I42" s="13"/>
      <c r="J42" s="13"/>
      <c r="K42" s="1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64" t="s">
        <v>67</v>
      </c>
      <c r="C43" s="10"/>
      <c r="D43" s="65"/>
      <c r="E43" s="66" t="s">
        <v>58</v>
      </c>
      <c r="F43" s="65"/>
      <c r="G43" s="66" t="s">
        <v>59</v>
      </c>
      <c r="H43" s="67">
        <f>D43+F43</f>
        <v>0</v>
      </c>
      <c r="I43" s="10"/>
      <c r="J43" s="10"/>
      <c r="K43" s="10"/>
      <c r="L43" s="1"/>
      <c r="M43" s="68" t="s">
        <v>60</v>
      </c>
      <c r="N43" s="68">
        <f>IF(H43&lt;2,0,IF(H43&gt;=2,IF(H43&gt;=4,3,2)))</f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4.75" customHeight="1">
      <c r="A44" s="1"/>
      <c r="B44" s="69" t="s">
        <v>68</v>
      </c>
      <c r="C44" s="39"/>
      <c r="D44" s="70" t="s">
        <v>69</v>
      </c>
      <c r="E44" s="28"/>
      <c r="F44" s="28"/>
      <c r="G44" s="39"/>
      <c r="H44" s="70" t="s">
        <v>70</v>
      </c>
      <c r="I44" s="28"/>
      <c r="J44" s="28"/>
      <c r="K44" s="3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69" t="s">
        <v>71</v>
      </c>
      <c r="C45" s="39"/>
      <c r="D45" s="70">
        <v>2.0</v>
      </c>
      <c r="E45" s="28"/>
      <c r="F45" s="28"/>
      <c r="G45" s="39"/>
      <c r="H45" s="70">
        <v>3.0</v>
      </c>
      <c r="I45" s="28"/>
      <c r="J45" s="28"/>
      <c r="K45" s="3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73"/>
      <c r="C46" s="13"/>
      <c r="D46" s="13"/>
      <c r="E46" s="13"/>
      <c r="F46" s="13"/>
      <c r="G46" s="13"/>
      <c r="H46" s="13"/>
      <c r="I46" s="13"/>
      <c r="J46" s="13"/>
      <c r="K46" s="1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64" t="s">
        <v>72</v>
      </c>
      <c r="C47" s="10"/>
      <c r="D47" s="65"/>
      <c r="E47" s="74" t="s">
        <v>73</v>
      </c>
      <c r="F47" s="10"/>
      <c r="G47" s="10"/>
      <c r="H47" s="10"/>
      <c r="I47" s="65"/>
      <c r="J47" s="66" t="s">
        <v>59</v>
      </c>
      <c r="K47" s="75">
        <f>D47+I47</f>
        <v>0</v>
      </c>
      <c r="L47" s="1"/>
      <c r="M47" s="68" t="s">
        <v>60</v>
      </c>
      <c r="N47" s="68">
        <f>IF(K47&lt;1,0,IF(K47&gt;1,IF(K47&gt;=2,2,),1))</f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1"/>
      <c r="B48" s="76" t="s">
        <v>74</v>
      </c>
      <c r="C48" s="16"/>
      <c r="D48" s="77" t="s">
        <v>75</v>
      </c>
      <c r="E48" s="13"/>
      <c r="F48" s="13"/>
      <c r="G48" s="16"/>
      <c r="H48" s="77" t="s">
        <v>76</v>
      </c>
      <c r="I48" s="13"/>
      <c r="J48" s="13"/>
      <c r="K48" s="1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78" t="s">
        <v>77</v>
      </c>
      <c r="C49" s="34"/>
      <c r="D49" s="33"/>
      <c r="E49" s="10"/>
      <c r="F49" s="10"/>
      <c r="G49" s="34"/>
      <c r="H49" s="33"/>
      <c r="I49" s="10"/>
      <c r="J49" s="10"/>
      <c r="K49" s="3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69" t="s">
        <v>66</v>
      </c>
      <c r="C50" s="39"/>
      <c r="D50" s="70">
        <v>1.0</v>
      </c>
      <c r="E50" s="28"/>
      <c r="F50" s="28"/>
      <c r="G50" s="39"/>
      <c r="H50" s="70">
        <v>2.0</v>
      </c>
      <c r="I50" s="28"/>
      <c r="J50" s="28"/>
      <c r="K50" s="3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73"/>
      <c r="C51" s="13"/>
      <c r="D51" s="13"/>
      <c r="E51" s="13"/>
      <c r="F51" s="13"/>
      <c r="G51" s="13"/>
      <c r="H51" s="13"/>
      <c r="I51" s="13"/>
      <c r="J51" s="13"/>
      <c r="K51" s="1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79" t="s">
        <v>78</v>
      </c>
      <c r="C52" s="10"/>
      <c r="D52" s="79"/>
      <c r="E52" s="10"/>
      <c r="F52" s="10"/>
      <c r="G52" s="10"/>
      <c r="H52" s="10"/>
      <c r="I52" s="10"/>
      <c r="J52" s="10"/>
      <c r="K52" s="10"/>
      <c r="L52" s="1"/>
      <c r="M52" s="68" t="s">
        <v>60</v>
      </c>
      <c r="N52" s="68">
        <f>IFERROR(IF(H39/H43&lt;=8,2,0),0)</f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1.0" customHeight="1">
      <c r="A53" s="1"/>
      <c r="B53" s="69" t="s">
        <v>79</v>
      </c>
      <c r="C53" s="39"/>
      <c r="D53" s="70" t="s">
        <v>80</v>
      </c>
      <c r="E53" s="28"/>
      <c r="F53" s="28"/>
      <c r="G53" s="28"/>
      <c r="H53" s="28"/>
      <c r="I53" s="28"/>
      <c r="J53" s="28"/>
      <c r="K53" s="3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69" t="s">
        <v>71</v>
      </c>
      <c r="C54" s="39"/>
      <c r="D54" s="70">
        <v>2.0</v>
      </c>
      <c r="E54" s="28"/>
      <c r="F54" s="28"/>
      <c r="G54" s="28"/>
      <c r="H54" s="28"/>
      <c r="I54" s="28"/>
      <c r="J54" s="28"/>
      <c r="K54" s="3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73"/>
      <c r="C55" s="13"/>
      <c r="D55" s="13"/>
      <c r="E55" s="13"/>
      <c r="F55" s="13"/>
      <c r="G55" s="13"/>
      <c r="H55" s="13"/>
      <c r="I55" s="13"/>
      <c r="J55" s="13"/>
      <c r="K55" s="1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64" t="s">
        <v>81</v>
      </c>
      <c r="C56" s="10"/>
      <c r="D56" s="65"/>
      <c r="E56" s="74" t="s">
        <v>59</v>
      </c>
      <c r="F56" s="10"/>
      <c r="G56" s="10"/>
      <c r="H56" s="10"/>
      <c r="I56" s="10"/>
      <c r="J56" s="10"/>
      <c r="K56" s="10"/>
      <c r="L56" s="1"/>
      <c r="M56" s="68" t="s">
        <v>60</v>
      </c>
      <c r="N56" s="68">
        <f>IF(D56&lt;1,0,IF(D56&gt;1,IF(D56&gt;=2,2,),1))</f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3.25" customHeight="1">
      <c r="A57" s="1"/>
      <c r="B57" s="69" t="s">
        <v>82</v>
      </c>
      <c r="C57" s="39"/>
      <c r="D57" s="70" t="s">
        <v>75</v>
      </c>
      <c r="E57" s="28"/>
      <c r="F57" s="28"/>
      <c r="G57" s="39"/>
      <c r="H57" s="70" t="s">
        <v>76</v>
      </c>
      <c r="I57" s="28"/>
      <c r="J57" s="28"/>
      <c r="K57" s="3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69" t="s">
        <v>66</v>
      </c>
      <c r="C58" s="39"/>
      <c r="D58" s="70">
        <v>1.0</v>
      </c>
      <c r="E58" s="28"/>
      <c r="F58" s="28"/>
      <c r="G58" s="39"/>
      <c r="H58" s="70">
        <v>2.0</v>
      </c>
      <c r="I58" s="28"/>
      <c r="J58" s="28"/>
      <c r="K58" s="3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73"/>
      <c r="C59" s="13"/>
      <c r="D59" s="13"/>
      <c r="E59" s="13"/>
      <c r="F59" s="13"/>
      <c r="G59" s="13"/>
      <c r="H59" s="13"/>
      <c r="I59" s="13"/>
      <c r="J59" s="13"/>
      <c r="K59" s="1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62" t="str">
        <f>CONCATENATE("2.  於 ",B2-1," 年 1 月 1 日至 12 月 31 日內，考獲進度性獎章記錄")</f>
        <v>2.  於 2024 年 1 月 1 日至 12 月 31 日內，考獲進度性獎章記錄</v>
      </c>
      <c r="J60" s="63" t="s">
        <v>83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74" t="s">
        <v>84</v>
      </c>
      <c r="C61" s="10"/>
      <c r="D61" s="10"/>
      <c r="E61" s="10"/>
      <c r="F61" s="10"/>
      <c r="G61" s="10"/>
      <c r="H61" s="10"/>
      <c r="I61" s="10"/>
      <c r="J61" s="10"/>
      <c r="K61" s="80">
        <f>SUM(I63:K66)</f>
        <v>0</v>
      </c>
      <c r="L61" s="1"/>
      <c r="M61" s="68" t="s">
        <v>60</v>
      </c>
      <c r="N61" s="81">
        <f>IFERROR(K61,0)</f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0.25" customHeight="1">
      <c r="A62" s="1"/>
      <c r="B62" s="69" t="s">
        <v>85</v>
      </c>
      <c r="C62" s="28"/>
      <c r="D62" s="28"/>
      <c r="E62" s="39"/>
      <c r="F62" s="69" t="s">
        <v>86</v>
      </c>
      <c r="G62" s="28"/>
      <c r="H62" s="28"/>
      <c r="I62" s="69" t="s">
        <v>66</v>
      </c>
      <c r="J62" s="28"/>
      <c r="K62" s="3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4.0" customHeight="1">
      <c r="A63" s="1"/>
      <c r="B63" s="70" t="s">
        <v>87</v>
      </c>
      <c r="C63" s="28"/>
      <c r="D63" s="28"/>
      <c r="E63" s="39"/>
      <c r="F63" s="82"/>
      <c r="G63" s="28"/>
      <c r="H63" s="83"/>
      <c r="I63" s="84" t="str">
        <f t="shared" ref="I63:I65" si="1">F63</f>
        <v/>
      </c>
      <c r="J63" s="28"/>
      <c r="K63" s="3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4.0" customHeight="1">
      <c r="A64" s="1"/>
      <c r="B64" s="70" t="s">
        <v>88</v>
      </c>
      <c r="C64" s="28"/>
      <c r="D64" s="28"/>
      <c r="E64" s="39"/>
      <c r="F64" s="82"/>
      <c r="G64" s="28"/>
      <c r="H64" s="83"/>
      <c r="I64" s="84" t="str">
        <f t="shared" si="1"/>
        <v/>
      </c>
      <c r="J64" s="28"/>
      <c r="K64" s="3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4.0" customHeight="1">
      <c r="A65" s="1"/>
      <c r="B65" s="70" t="s">
        <v>89</v>
      </c>
      <c r="C65" s="28"/>
      <c r="D65" s="28"/>
      <c r="E65" s="39"/>
      <c r="F65" s="82"/>
      <c r="G65" s="28"/>
      <c r="H65" s="83"/>
      <c r="I65" s="84" t="str">
        <f t="shared" si="1"/>
        <v/>
      </c>
      <c r="J65" s="28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4.0" customHeight="1">
      <c r="A66" s="1"/>
      <c r="B66" s="70" t="s">
        <v>90</v>
      </c>
      <c r="C66" s="28"/>
      <c r="D66" s="28"/>
      <c r="E66" s="39"/>
      <c r="F66" s="82"/>
      <c r="G66" s="28"/>
      <c r="H66" s="83"/>
      <c r="I66" s="84">
        <f>F66*3</f>
        <v>0</v>
      </c>
      <c r="J66" s="28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0" customHeight="1">
      <c r="A67" s="1"/>
      <c r="B67" s="61"/>
      <c r="C67" s="13"/>
      <c r="D67" s="13"/>
      <c r="E67" s="13"/>
      <c r="F67" s="13"/>
      <c r="G67" s="13"/>
      <c r="H67" s="13"/>
      <c r="I67" s="13"/>
      <c r="J67" s="13"/>
      <c r="K67" s="1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0" customHeight="1">
      <c r="A68" s="1"/>
      <c r="B68" s="85" t="s">
        <v>53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59"/>
      <c r="C69" s="10"/>
      <c r="D69" s="10"/>
      <c r="E69" s="10"/>
      <c r="F69" s="10"/>
      <c r="G69" s="10"/>
      <c r="H69" s="10"/>
      <c r="I69" s="10"/>
      <c r="J69" s="10"/>
      <c r="K69" s="1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30.0" customHeight="1">
      <c r="A70" s="1"/>
      <c r="B70" s="60" t="s">
        <v>91</v>
      </c>
      <c r="C70" s="28"/>
      <c r="D70" s="28"/>
      <c r="E70" s="28"/>
      <c r="F70" s="28"/>
      <c r="G70" s="28"/>
      <c r="H70" s="28"/>
      <c r="I70" s="28"/>
      <c r="J70" s="86" t="s">
        <v>92</v>
      </c>
      <c r="K70" s="3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87"/>
      <c r="C71" s="13"/>
      <c r="D71" s="13"/>
      <c r="E71" s="13"/>
      <c r="F71" s="13"/>
      <c r="G71" s="13"/>
      <c r="H71" s="13"/>
      <c r="I71" s="13"/>
      <c r="J71" s="13"/>
      <c r="K71" s="1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62" t="s">
        <v>93</v>
      </c>
      <c r="J72" s="63" t="s">
        <v>94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88"/>
      <c r="C73" s="10"/>
      <c r="D73" s="10"/>
      <c r="E73" s="10"/>
      <c r="F73" s="10"/>
      <c r="G73" s="10"/>
      <c r="H73" s="10"/>
      <c r="I73" s="10"/>
      <c r="J73" s="10"/>
      <c r="K73" s="1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3.25" customHeight="1">
      <c r="A74" s="1"/>
      <c r="B74" s="76" t="s">
        <v>95</v>
      </c>
      <c r="C74" s="13"/>
      <c r="D74" s="13"/>
      <c r="E74" s="13"/>
      <c r="F74" s="13"/>
      <c r="G74" s="16"/>
      <c r="H74" s="69" t="s">
        <v>66</v>
      </c>
      <c r="I74" s="28"/>
      <c r="J74" s="28"/>
      <c r="K74" s="3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3.25" customHeight="1">
      <c r="A75" s="1"/>
      <c r="B75" s="33"/>
      <c r="C75" s="10"/>
      <c r="D75" s="10"/>
      <c r="E75" s="10"/>
      <c r="F75" s="10"/>
      <c r="G75" s="34"/>
      <c r="H75" s="69" t="s">
        <v>96</v>
      </c>
      <c r="I75" s="39"/>
      <c r="J75" s="69" t="s">
        <v>97</v>
      </c>
      <c r="K75" s="3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4.0" customHeight="1">
      <c r="A76" s="1"/>
      <c r="B76" s="89" t="s">
        <v>98</v>
      </c>
      <c r="C76" s="28"/>
      <c r="D76" s="28"/>
      <c r="E76" s="28"/>
      <c r="F76" s="28"/>
      <c r="G76" s="39"/>
      <c r="H76" s="69">
        <v>1.0</v>
      </c>
      <c r="I76" s="39"/>
      <c r="J76" s="90"/>
      <c r="K76" s="39"/>
      <c r="L76" s="1"/>
      <c r="M76" s="1">
        <f t="shared" ref="M76:M83" si="2">IF(J76="有",1,0)</f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4.0" customHeight="1">
      <c r="A77" s="1"/>
      <c r="B77" s="89" t="s">
        <v>99</v>
      </c>
      <c r="C77" s="28"/>
      <c r="D77" s="28"/>
      <c r="E77" s="28"/>
      <c r="F77" s="28"/>
      <c r="G77" s="39"/>
      <c r="H77" s="69">
        <v>1.0</v>
      </c>
      <c r="I77" s="39"/>
      <c r="J77" s="90"/>
      <c r="K77" s="39"/>
      <c r="L77" s="1"/>
      <c r="M77" s="1">
        <f t="shared" si="2"/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4.0" customHeight="1">
      <c r="A78" s="1"/>
      <c r="B78" s="91" t="s">
        <v>100</v>
      </c>
      <c r="G78" s="32"/>
      <c r="H78" s="69">
        <v>1.0</v>
      </c>
      <c r="I78" s="39"/>
      <c r="J78" s="90"/>
      <c r="K78" s="39"/>
      <c r="L78" s="1"/>
      <c r="M78" s="1">
        <f t="shared" si="2"/>
        <v>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4.0" customHeight="1">
      <c r="A79" s="1"/>
      <c r="B79" s="89" t="s">
        <v>101</v>
      </c>
      <c r="C79" s="28"/>
      <c r="D79" s="28"/>
      <c r="E79" s="28"/>
      <c r="F79" s="28"/>
      <c r="G79" s="39"/>
      <c r="H79" s="69">
        <v>1.0</v>
      </c>
      <c r="I79" s="39"/>
      <c r="J79" s="90"/>
      <c r="K79" s="39"/>
      <c r="L79" s="1"/>
      <c r="M79" s="1">
        <f t="shared" si="2"/>
        <v>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4.0" customHeight="1">
      <c r="A80" s="1"/>
      <c r="B80" s="89" t="s">
        <v>102</v>
      </c>
      <c r="C80" s="28"/>
      <c r="D80" s="28"/>
      <c r="E80" s="28"/>
      <c r="F80" s="28"/>
      <c r="G80" s="39"/>
      <c r="H80" s="69">
        <v>1.0</v>
      </c>
      <c r="I80" s="39"/>
      <c r="J80" s="90"/>
      <c r="K80" s="39"/>
      <c r="L80" s="1"/>
      <c r="M80" s="1">
        <f t="shared" si="2"/>
        <v>0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4.0" customHeight="1">
      <c r="A81" s="1"/>
      <c r="B81" s="89" t="s">
        <v>103</v>
      </c>
      <c r="C81" s="28"/>
      <c r="D81" s="28"/>
      <c r="E81" s="28"/>
      <c r="F81" s="28"/>
      <c r="G81" s="39"/>
      <c r="H81" s="69">
        <v>1.0</v>
      </c>
      <c r="I81" s="39"/>
      <c r="J81" s="90"/>
      <c r="K81" s="39"/>
      <c r="L81" s="1"/>
      <c r="M81" s="1">
        <f t="shared" si="2"/>
        <v>0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4.0" customHeight="1">
      <c r="A82" s="1"/>
      <c r="B82" s="89" t="s">
        <v>104</v>
      </c>
      <c r="C82" s="28"/>
      <c r="D82" s="28"/>
      <c r="E82" s="28"/>
      <c r="F82" s="28"/>
      <c r="G82" s="39"/>
      <c r="H82" s="69">
        <v>1.0</v>
      </c>
      <c r="I82" s="39"/>
      <c r="J82" s="90"/>
      <c r="K82" s="39"/>
      <c r="L82" s="1"/>
      <c r="M82" s="1">
        <f t="shared" si="2"/>
        <v>0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4.0" customHeight="1">
      <c r="A83" s="1"/>
      <c r="B83" s="89" t="s">
        <v>105</v>
      </c>
      <c r="C83" s="28"/>
      <c r="D83" s="28"/>
      <c r="E83" s="28"/>
      <c r="F83" s="28"/>
      <c r="G83" s="39"/>
      <c r="H83" s="69">
        <v>1.0</v>
      </c>
      <c r="I83" s="39"/>
      <c r="J83" s="90"/>
      <c r="K83" s="39"/>
      <c r="L83" s="1"/>
      <c r="M83" s="1">
        <f t="shared" si="2"/>
        <v>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4.0" customHeight="1">
      <c r="A84" s="1"/>
      <c r="B84" s="89" t="s">
        <v>106</v>
      </c>
      <c r="C84" s="28"/>
      <c r="D84" s="28"/>
      <c r="E84" s="28"/>
      <c r="F84" s="28"/>
      <c r="G84" s="39"/>
      <c r="H84" s="69">
        <v>2.0</v>
      </c>
      <c r="I84" s="39"/>
      <c r="J84" s="90"/>
      <c r="K84" s="39"/>
      <c r="L84" s="1"/>
      <c r="M84" s="1">
        <f t="shared" ref="M84:M85" si="3">IF(J84="有",2,0)</f>
        <v>0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4.0" customHeight="1">
      <c r="A85" s="1"/>
      <c r="B85" s="89" t="s">
        <v>107</v>
      </c>
      <c r="C85" s="28"/>
      <c r="D85" s="28"/>
      <c r="E85" s="28"/>
      <c r="F85" s="28"/>
      <c r="G85" s="39"/>
      <c r="H85" s="69">
        <v>2.0</v>
      </c>
      <c r="I85" s="39"/>
      <c r="J85" s="90"/>
      <c r="K85" s="39"/>
      <c r="L85" s="1"/>
      <c r="M85" s="1">
        <f t="shared" si="3"/>
        <v>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4.0" customHeight="1">
      <c r="A86" s="1"/>
      <c r="B86" s="89" t="s">
        <v>108</v>
      </c>
      <c r="C86" s="28"/>
      <c r="D86" s="28"/>
      <c r="E86" s="28"/>
      <c r="F86" s="28"/>
      <c r="G86" s="39"/>
      <c r="H86" s="92">
        <v>1.0</v>
      </c>
      <c r="I86" s="39"/>
      <c r="J86" s="90"/>
      <c r="K86" s="39"/>
      <c r="L86" s="1"/>
      <c r="M86" s="1">
        <f>IF(J86="有",1,0)</f>
        <v>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4.0" customHeight="1">
      <c r="A87" s="1"/>
      <c r="B87" s="61"/>
      <c r="C87" s="13"/>
      <c r="D87" s="13"/>
      <c r="E87" s="16"/>
      <c r="F87" s="78" t="s">
        <v>109</v>
      </c>
      <c r="G87" s="34"/>
      <c r="H87" s="92">
        <v>13.0</v>
      </c>
      <c r="I87" s="39"/>
      <c r="J87" s="93">
        <f>IF(AND(COUNTIF(J76:K86,"有")=0,COUNTIF(J76:K86,"無")=0),0,SUM(M76:M86))</f>
        <v>0</v>
      </c>
      <c r="K87" s="3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88"/>
      <c r="C88" s="10"/>
      <c r="D88" s="10"/>
      <c r="E88" s="10"/>
      <c r="F88" s="10"/>
      <c r="G88" s="10"/>
      <c r="H88" s="10"/>
      <c r="I88" s="10"/>
      <c r="J88" s="10"/>
      <c r="K88" s="1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30.0" customHeight="1">
      <c r="A89" s="1"/>
      <c r="B89" s="60" t="s">
        <v>110</v>
      </c>
      <c r="C89" s="28"/>
      <c r="D89" s="28"/>
      <c r="E89" s="28"/>
      <c r="F89" s="28"/>
      <c r="G89" s="28"/>
      <c r="H89" s="28"/>
      <c r="I89" s="28"/>
      <c r="J89" s="28"/>
      <c r="K89" s="3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87"/>
      <c r="C90" s="13"/>
      <c r="D90" s="13"/>
      <c r="E90" s="13"/>
      <c r="F90" s="13"/>
      <c r="G90" s="13"/>
      <c r="H90" s="13"/>
      <c r="I90" s="13"/>
      <c r="J90" s="13"/>
      <c r="K90" s="1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1.0" customHeight="1">
      <c r="A91" s="1"/>
      <c r="B91" s="62" t="s">
        <v>111</v>
      </c>
      <c r="J91" s="63" t="s">
        <v>112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94" t="s">
        <v>113</v>
      </c>
      <c r="C92" s="10"/>
      <c r="D92" s="10"/>
      <c r="E92" s="10"/>
      <c r="F92" s="10"/>
      <c r="G92" s="10"/>
      <c r="H92" s="10"/>
      <c r="I92" s="10"/>
      <c r="J92" s="10"/>
      <c r="K92" s="1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4.0" customHeight="1">
      <c r="A93" s="1"/>
      <c r="B93" s="69" t="s">
        <v>114</v>
      </c>
      <c r="C93" s="28"/>
      <c r="D93" s="28"/>
      <c r="E93" s="39"/>
      <c r="F93" s="69" t="s">
        <v>115</v>
      </c>
      <c r="G93" s="28"/>
      <c r="H93" s="39"/>
      <c r="I93" s="69" t="s">
        <v>66</v>
      </c>
      <c r="J93" s="28"/>
      <c r="K93" s="3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70" t="s">
        <v>116</v>
      </c>
      <c r="C94" s="28"/>
      <c r="D94" s="28"/>
      <c r="E94" s="39"/>
      <c r="F94" s="95"/>
      <c r="G94" s="28"/>
      <c r="H94" s="39"/>
      <c r="I94" s="70">
        <f>IF(ISBLANK(F94)=TRUE,0,MIN(F94*2,20))</f>
        <v>0</v>
      </c>
      <c r="J94" s="28"/>
      <c r="K94" s="3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87"/>
      <c r="C95" s="13"/>
      <c r="D95" s="13"/>
      <c r="E95" s="13"/>
      <c r="F95" s="13"/>
      <c r="G95" s="13"/>
      <c r="H95" s="13"/>
      <c r="I95" s="13"/>
      <c r="J95" s="13"/>
      <c r="K95" s="1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1.0" customHeight="1">
      <c r="A96" s="1"/>
      <c r="B96" s="62" t="s">
        <v>117</v>
      </c>
      <c r="J96" s="63" t="s">
        <v>118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8.75" customHeight="1">
      <c r="A97" s="1"/>
      <c r="B97" s="94" t="s">
        <v>119</v>
      </c>
      <c r="C97" s="10"/>
      <c r="D97" s="10"/>
      <c r="E97" s="10"/>
      <c r="F97" s="10"/>
      <c r="G97" s="10"/>
      <c r="H97" s="10"/>
      <c r="I97" s="10"/>
      <c r="J97" s="10"/>
      <c r="K97" s="1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4.0" customHeight="1">
      <c r="A98" s="1"/>
      <c r="B98" s="96" t="s">
        <v>120</v>
      </c>
      <c r="C98" s="69" t="s">
        <v>121</v>
      </c>
      <c r="D98" s="28"/>
      <c r="E98" s="28"/>
      <c r="F98" s="28"/>
      <c r="G98" s="28"/>
      <c r="H98" s="39"/>
      <c r="I98" s="97" t="s">
        <v>122</v>
      </c>
      <c r="J98" s="69" t="s">
        <v>66</v>
      </c>
      <c r="K98" s="3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1.75" customHeight="1">
      <c r="A99" s="1"/>
      <c r="B99" s="98"/>
      <c r="C99" s="82"/>
      <c r="D99" s="28"/>
      <c r="E99" s="28"/>
      <c r="F99" s="28"/>
      <c r="G99" s="28"/>
      <c r="H99" s="39"/>
      <c r="I99" s="99"/>
      <c r="J99" s="84" t="str">
        <f t="shared" ref="J99:J103" si="4">IF(ISBLANK(B99)=TRUE,"",2)</f>
        <v/>
      </c>
      <c r="K99" s="3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1.75" customHeight="1">
      <c r="A100" s="1"/>
      <c r="B100" s="98"/>
      <c r="C100" s="82"/>
      <c r="D100" s="28"/>
      <c r="E100" s="28"/>
      <c r="F100" s="28"/>
      <c r="G100" s="28"/>
      <c r="H100" s="39"/>
      <c r="I100" s="99"/>
      <c r="J100" s="84" t="str">
        <f t="shared" si="4"/>
        <v/>
      </c>
      <c r="K100" s="3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1.75" customHeight="1">
      <c r="A101" s="1"/>
      <c r="B101" s="98"/>
      <c r="C101" s="82"/>
      <c r="D101" s="28"/>
      <c r="E101" s="28"/>
      <c r="F101" s="28"/>
      <c r="G101" s="28"/>
      <c r="H101" s="39"/>
      <c r="I101" s="99"/>
      <c r="J101" s="84" t="str">
        <f t="shared" si="4"/>
        <v/>
      </c>
      <c r="K101" s="3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1.75" customHeight="1">
      <c r="A102" s="1"/>
      <c r="B102" s="98"/>
      <c r="C102" s="82"/>
      <c r="D102" s="28"/>
      <c r="E102" s="28"/>
      <c r="F102" s="28"/>
      <c r="G102" s="28"/>
      <c r="H102" s="39"/>
      <c r="I102" s="99"/>
      <c r="J102" s="84" t="str">
        <f t="shared" si="4"/>
        <v/>
      </c>
      <c r="K102" s="3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1.75" customHeight="1">
      <c r="A103" s="1"/>
      <c r="B103" s="98"/>
      <c r="C103" s="82"/>
      <c r="D103" s="28"/>
      <c r="E103" s="28"/>
      <c r="F103" s="28"/>
      <c r="G103" s="28"/>
      <c r="H103" s="39"/>
      <c r="I103" s="99"/>
      <c r="J103" s="84" t="str">
        <f t="shared" si="4"/>
        <v/>
      </c>
      <c r="K103" s="3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2"/>
      <c r="C104" s="13"/>
      <c r="D104" s="13"/>
      <c r="E104" s="13"/>
      <c r="F104" s="13"/>
      <c r="G104" s="13"/>
      <c r="H104" s="16"/>
      <c r="I104" s="78" t="s">
        <v>109</v>
      </c>
      <c r="J104" s="70">
        <f>IF(ISBLANK(B99)=TRUE,0,MIN(SUM(J99:K103),10))</f>
        <v>0</v>
      </c>
      <c r="K104" s="3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58" t="s">
        <v>52</v>
      </c>
      <c r="C105" s="58" t="s">
        <v>53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6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1.0" customHeight="1">
      <c r="A107" s="1"/>
      <c r="B107" s="62" t="s">
        <v>123</v>
      </c>
      <c r="J107" s="63" t="s">
        <v>124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8.0" customHeight="1">
      <c r="A108" s="1"/>
      <c r="B108" s="94" t="s">
        <v>125</v>
      </c>
      <c r="C108" s="10"/>
      <c r="D108" s="10"/>
      <c r="E108" s="10"/>
      <c r="F108" s="10"/>
      <c r="G108" s="10"/>
      <c r="H108" s="10"/>
      <c r="I108" s="1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1.75" customHeight="1">
      <c r="A109" s="1"/>
      <c r="B109" s="96" t="s">
        <v>126</v>
      </c>
      <c r="C109" s="69" t="s">
        <v>127</v>
      </c>
      <c r="D109" s="39"/>
      <c r="E109" s="69" t="s">
        <v>121</v>
      </c>
      <c r="F109" s="28"/>
      <c r="G109" s="28"/>
      <c r="H109" s="39"/>
      <c r="I109" s="69" t="s">
        <v>122</v>
      </c>
      <c r="J109" s="69" t="s">
        <v>66</v>
      </c>
      <c r="K109" s="3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8.0" customHeight="1">
      <c r="A110" s="1"/>
      <c r="B110" s="98"/>
      <c r="C110" s="82"/>
      <c r="D110" s="83"/>
      <c r="E110" s="82"/>
      <c r="F110" s="28"/>
      <c r="G110" s="28"/>
      <c r="H110" s="39"/>
      <c r="I110" s="100"/>
      <c r="J110" s="101" t="str">
        <f t="shared" ref="J110:J120" si="5">IF(ISBLANK(B110)=TRUE,"",IF(C110=M$110,2,1))</f>
        <v/>
      </c>
      <c r="K110" s="39"/>
      <c r="L110" s="1"/>
      <c r="M110" s="1" t="s">
        <v>128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0" customHeight="1">
      <c r="A111" s="1"/>
      <c r="B111" s="98"/>
      <c r="C111" s="82"/>
      <c r="D111" s="83"/>
      <c r="E111" s="82"/>
      <c r="F111" s="28"/>
      <c r="G111" s="28"/>
      <c r="H111" s="39"/>
      <c r="I111" s="100"/>
      <c r="J111" s="101" t="str">
        <f t="shared" si="5"/>
        <v/>
      </c>
      <c r="K111" s="39"/>
      <c r="L111" s="1"/>
      <c r="M111" s="1" t="s">
        <v>129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8.0" customHeight="1">
      <c r="A112" s="1"/>
      <c r="B112" s="98"/>
      <c r="C112" s="82"/>
      <c r="D112" s="83"/>
      <c r="E112" s="82"/>
      <c r="F112" s="28"/>
      <c r="G112" s="28"/>
      <c r="H112" s="39"/>
      <c r="I112" s="100"/>
      <c r="J112" s="101" t="str">
        <f t="shared" si="5"/>
        <v/>
      </c>
      <c r="K112" s="3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0" customHeight="1">
      <c r="A113" s="1"/>
      <c r="B113" s="98"/>
      <c r="C113" s="82"/>
      <c r="D113" s="83"/>
      <c r="E113" s="82"/>
      <c r="F113" s="28"/>
      <c r="G113" s="28"/>
      <c r="H113" s="39"/>
      <c r="I113" s="100"/>
      <c r="J113" s="101" t="str">
        <f t="shared" si="5"/>
        <v/>
      </c>
      <c r="K113" s="3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0" customHeight="1">
      <c r="A114" s="1"/>
      <c r="B114" s="98"/>
      <c r="C114" s="82"/>
      <c r="D114" s="83"/>
      <c r="E114" s="82"/>
      <c r="F114" s="28"/>
      <c r="G114" s="28"/>
      <c r="H114" s="39"/>
      <c r="I114" s="100"/>
      <c r="J114" s="101" t="str">
        <f t="shared" si="5"/>
        <v/>
      </c>
      <c r="K114" s="3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0" customHeight="1">
      <c r="A115" s="1"/>
      <c r="B115" s="98"/>
      <c r="C115" s="82"/>
      <c r="D115" s="39"/>
      <c r="E115" s="82"/>
      <c r="F115" s="28"/>
      <c r="G115" s="28"/>
      <c r="H115" s="39"/>
      <c r="I115" s="100"/>
      <c r="J115" s="101" t="str">
        <f t="shared" si="5"/>
        <v/>
      </c>
      <c r="K115" s="3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0" customHeight="1">
      <c r="A116" s="1"/>
      <c r="B116" s="98"/>
      <c r="C116" s="82"/>
      <c r="D116" s="83"/>
      <c r="E116" s="82"/>
      <c r="F116" s="28"/>
      <c r="G116" s="28"/>
      <c r="H116" s="39"/>
      <c r="I116" s="100"/>
      <c r="J116" s="101" t="str">
        <f t="shared" si="5"/>
        <v/>
      </c>
      <c r="K116" s="3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0" customHeight="1">
      <c r="A117" s="1"/>
      <c r="B117" s="98"/>
      <c r="C117" s="82"/>
      <c r="D117" s="83"/>
      <c r="E117" s="82"/>
      <c r="F117" s="28"/>
      <c r="G117" s="28"/>
      <c r="H117" s="39"/>
      <c r="I117" s="100"/>
      <c r="J117" s="101" t="str">
        <f t="shared" si="5"/>
        <v/>
      </c>
      <c r="K117" s="3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0" customHeight="1">
      <c r="A118" s="1"/>
      <c r="B118" s="98"/>
      <c r="C118" s="82"/>
      <c r="D118" s="83"/>
      <c r="E118" s="82"/>
      <c r="F118" s="28"/>
      <c r="G118" s="28"/>
      <c r="H118" s="39"/>
      <c r="I118" s="100"/>
      <c r="J118" s="101" t="str">
        <f t="shared" si="5"/>
        <v/>
      </c>
      <c r="K118" s="3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0" customHeight="1">
      <c r="A119" s="1"/>
      <c r="B119" s="98"/>
      <c r="C119" s="82"/>
      <c r="D119" s="83"/>
      <c r="E119" s="82"/>
      <c r="F119" s="28"/>
      <c r="G119" s="28"/>
      <c r="H119" s="39"/>
      <c r="I119" s="100"/>
      <c r="J119" s="101" t="str">
        <f t="shared" si="5"/>
        <v/>
      </c>
      <c r="K119" s="3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0" customHeight="1">
      <c r="A120" s="1"/>
      <c r="B120" s="98"/>
      <c r="C120" s="82"/>
      <c r="D120" s="83"/>
      <c r="E120" s="82"/>
      <c r="F120" s="28"/>
      <c r="G120" s="28"/>
      <c r="H120" s="39"/>
      <c r="I120" s="100"/>
      <c r="J120" s="101" t="str">
        <f t="shared" si="5"/>
        <v/>
      </c>
      <c r="K120" s="3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2"/>
      <c r="C121" s="13"/>
      <c r="D121" s="13"/>
      <c r="E121" s="13"/>
      <c r="F121" s="13"/>
      <c r="G121" s="13"/>
      <c r="H121" s="16"/>
      <c r="I121" s="78" t="s">
        <v>109</v>
      </c>
      <c r="J121" s="70">
        <f>IF(ISBLANK(B110)=TRUE,0,MIN(SUM(J110:K120),11))</f>
        <v>0</v>
      </c>
      <c r="K121" s="3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6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1.0" customHeight="1">
      <c r="A123" s="1"/>
      <c r="B123" s="62" t="s">
        <v>130</v>
      </c>
      <c r="J123" s="63" t="s">
        <v>124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0" customHeight="1">
      <c r="A124" s="1"/>
      <c r="B124" s="102" t="s">
        <v>131</v>
      </c>
      <c r="C124" s="102"/>
      <c r="D124" s="10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0.25" customHeight="1">
      <c r="A125" s="1"/>
      <c r="B125" s="96" t="s">
        <v>120</v>
      </c>
      <c r="C125" s="69" t="s">
        <v>127</v>
      </c>
      <c r="D125" s="39"/>
      <c r="E125" s="69" t="s">
        <v>121</v>
      </c>
      <c r="F125" s="28"/>
      <c r="G125" s="28"/>
      <c r="H125" s="39"/>
      <c r="I125" s="69" t="s">
        <v>122</v>
      </c>
      <c r="J125" s="69" t="s">
        <v>66</v>
      </c>
      <c r="K125" s="3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0" customHeight="1">
      <c r="A126" s="1"/>
      <c r="B126" s="98"/>
      <c r="C126" s="82"/>
      <c r="D126" s="39"/>
      <c r="E126" s="103"/>
      <c r="F126" s="28"/>
      <c r="G126" s="28"/>
      <c r="H126" s="39"/>
      <c r="I126" s="100"/>
      <c r="J126" s="101" t="str">
        <f t="shared" ref="J126:J136" si="6">IF(ISBLANK(B126)=TRUE,"",IF(C126=M$126,2,1))</f>
        <v/>
      </c>
      <c r="K126" s="39"/>
      <c r="L126" s="1"/>
      <c r="M126" s="1" t="s">
        <v>128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0" customHeight="1">
      <c r="A127" s="1"/>
      <c r="B127" s="98"/>
      <c r="C127" s="82"/>
      <c r="D127" s="39"/>
      <c r="E127" s="103"/>
      <c r="F127" s="28"/>
      <c r="G127" s="28"/>
      <c r="H127" s="39"/>
      <c r="I127" s="100"/>
      <c r="J127" s="101" t="str">
        <f t="shared" si="6"/>
        <v/>
      </c>
      <c r="K127" s="39"/>
      <c r="L127" s="1"/>
      <c r="M127" s="1" t="s">
        <v>132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0" customHeight="1">
      <c r="A128" s="1"/>
      <c r="B128" s="98"/>
      <c r="C128" s="82"/>
      <c r="D128" s="39"/>
      <c r="E128" s="103"/>
      <c r="F128" s="28"/>
      <c r="G128" s="28"/>
      <c r="H128" s="39"/>
      <c r="I128" s="100"/>
      <c r="J128" s="101" t="str">
        <f t="shared" si="6"/>
        <v/>
      </c>
      <c r="K128" s="3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0" customHeight="1">
      <c r="A129" s="1"/>
      <c r="B129" s="98"/>
      <c r="C129" s="82"/>
      <c r="D129" s="39"/>
      <c r="E129" s="103"/>
      <c r="F129" s="28"/>
      <c r="G129" s="28"/>
      <c r="H129" s="39"/>
      <c r="I129" s="100"/>
      <c r="J129" s="101" t="str">
        <f t="shared" si="6"/>
        <v/>
      </c>
      <c r="K129" s="3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0" customHeight="1">
      <c r="A130" s="1"/>
      <c r="B130" s="98"/>
      <c r="C130" s="82"/>
      <c r="D130" s="39"/>
      <c r="E130" s="103"/>
      <c r="F130" s="28"/>
      <c r="G130" s="28"/>
      <c r="H130" s="39"/>
      <c r="I130" s="100"/>
      <c r="J130" s="101" t="str">
        <f t="shared" si="6"/>
        <v/>
      </c>
      <c r="K130" s="3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0" customHeight="1">
      <c r="A131" s="1"/>
      <c r="B131" s="98"/>
      <c r="C131" s="82"/>
      <c r="D131" s="39"/>
      <c r="E131" s="103"/>
      <c r="F131" s="28"/>
      <c r="G131" s="28"/>
      <c r="H131" s="39"/>
      <c r="I131" s="100"/>
      <c r="J131" s="101" t="str">
        <f t="shared" si="6"/>
        <v/>
      </c>
      <c r="K131" s="3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0" customHeight="1">
      <c r="A132" s="1"/>
      <c r="B132" s="98"/>
      <c r="C132" s="82"/>
      <c r="D132" s="39"/>
      <c r="E132" s="103"/>
      <c r="F132" s="28"/>
      <c r="G132" s="28"/>
      <c r="H132" s="39"/>
      <c r="I132" s="100"/>
      <c r="J132" s="101" t="str">
        <f t="shared" si="6"/>
        <v/>
      </c>
      <c r="K132" s="3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0" customHeight="1">
      <c r="A133" s="1"/>
      <c r="B133" s="98"/>
      <c r="C133" s="82"/>
      <c r="D133" s="39"/>
      <c r="E133" s="103"/>
      <c r="F133" s="28"/>
      <c r="G133" s="28"/>
      <c r="H133" s="39"/>
      <c r="I133" s="100"/>
      <c r="J133" s="101" t="str">
        <f t="shared" si="6"/>
        <v/>
      </c>
      <c r="K133" s="3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0" customHeight="1">
      <c r="A134" s="1"/>
      <c r="B134" s="98"/>
      <c r="C134" s="82"/>
      <c r="D134" s="39"/>
      <c r="E134" s="103"/>
      <c r="F134" s="28"/>
      <c r="G134" s="28"/>
      <c r="H134" s="39"/>
      <c r="I134" s="100"/>
      <c r="J134" s="101" t="str">
        <f t="shared" si="6"/>
        <v/>
      </c>
      <c r="K134" s="3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0" customHeight="1">
      <c r="A135" s="1"/>
      <c r="B135" s="98"/>
      <c r="C135" s="82"/>
      <c r="D135" s="39"/>
      <c r="E135" s="103"/>
      <c r="F135" s="28"/>
      <c r="G135" s="28"/>
      <c r="H135" s="39"/>
      <c r="I135" s="100"/>
      <c r="J135" s="101" t="str">
        <f t="shared" si="6"/>
        <v/>
      </c>
      <c r="K135" s="3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0" customHeight="1">
      <c r="A136" s="1"/>
      <c r="B136" s="98"/>
      <c r="C136" s="82"/>
      <c r="D136" s="39"/>
      <c r="E136" s="103"/>
      <c r="F136" s="28"/>
      <c r="G136" s="28"/>
      <c r="H136" s="39"/>
      <c r="I136" s="100"/>
      <c r="J136" s="101" t="str">
        <f t="shared" si="6"/>
        <v/>
      </c>
      <c r="K136" s="3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2"/>
      <c r="C137" s="13"/>
      <c r="D137" s="13"/>
      <c r="E137" s="13"/>
      <c r="F137" s="13"/>
      <c r="G137" s="13"/>
      <c r="H137" s="16"/>
      <c r="I137" s="69" t="s">
        <v>109</v>
      </c>
      <c r="J137" s="70">
        <f>IF(ISBLANK(B126)=TRUE,0,MIN(SUM(J126:K136),11))</f>
        <v>0</v>
      </c>
      <c r="K137" s="3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0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1.0" customHeight="1">
      <c r="A139" s="1"/>
      <c r="B139" s="62" t="s">
        <v>133</v>
      </c>
      <c r="J139" s="63" t="s">
        <v>134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0" customHeight="1">
      <c r="A140" s="1"/>
      <c r="B140" s="102" t="s">
        <v>135</v>
      </c>
      <c r="C140" s="102"/>
      <c r="D140" s="102"/>
      <c r="E140" s="1"/>
      <c r="F140" s="1"/>
      <c r="G140" s="1"/>
      <c r="H140" s="1"/>
      <c r="I140" s="1"/>
      <c r="J140" s="10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4.0" customHeight="1">
      <c r="A141" s="1"/>
      <c r="B141" s="96" t="s">
        <v>126</v>
      </c>
      <c r="C141" s="69" t="s">
        <v>127</v>
      </c>
      <c r="D141" s="39"/>
      <c r="E141" s="69" t="s">
        <v>121</v>
      </c>
      <c r="F141" s="28"/>
      <c r="G141" s="28"/>
      <c r="H141" s="39"/>
      <c r="I141" s="69" t="s">
        <v>122</v>
      </c>
      <c r="J141" s="69" t="s">
        <v>66</v>
      </c>
      <c r="K141" s="3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0.25" customHeight="1">
      <c r="A142" s="1"/>
      <c r="B142" s="98"/>
      <c r="C142" s="82"/>
      <c r="D142" s="83"/>
      <c r="E142" s="82"/>
      <c r="F142" s="28"/>
      <c r="G142" s="28"/>
      <c r="H142" s="39"/>
      <c r="I142" s="99"/>
      <c r="J142" s="101" t="str">
        <f t="shared" ref="J142:J147" si="7">IF(ISBLANK(B142)=TRUE,"",IF(C142=M$142,2,1))</f>
        <v/>
      </c>
      <c r="K142" s="39"/>
      <c r="L142" s="1"/>
      <c r="M142" s="1" t="s">
        <v>136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0.25" customHeight="1">
      <c r="A143" s="1"/>
      <c r="B143" s="98"/>
      <c r="C143" s="82"/>
      <c r="D143" s="83"/>
      <c r="E143" s="82"/>
      <c r="F143" s="28"/>
      <c r="G143" s="28"/>
      <c r="H143" s="39"/>
      <c r="I143" s="99"/>
      <c r="J143" s="101" t="str">
        <f t="shared" si="7"/>
        <v/>
      </c>
      <c r="K143" s="39"/>
      <c r="L143" s="1"/>
      <c r="M143" s="1" t="s">
        <v>137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0.25" customHeight="1">
      <c r="A144" s="1"/>
      <c r="B144" s="98"/>
      <c r="C144" s="82"/>
      <c r="D144" s="83"/>
      <c r="E144" s="82"/>
      <c r="F144" s="28"/>
      <c r="G144" s="28"/>
      <c r="H144" s="39"/>
      <c r="I144" s="99"/>
      <c r="J144" s="101" t="str">
        <f t="shared" si="7"/>
        <v/>
      </c>
      <c r="K144" s="3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0.25" customHeight="1">
      <c r="A145" s="1"/>
      <c r="B145" s="98"/>
      <c r="C145" s="82"/>
      <c r="D145" s="83"/>
      <c r="E145" s="82"/>
      <c r="F145" s="28"/>
      <c r="G145" s="28"/>
      <c r="H145" s="39"/>
      <c r="I145" s="99"/>
      <c r="J145" s="101" t="str">
        <f t="shared" si="7"/>
        <v/>
      </c>
      <c r="K145" s="3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0.25" customHeight="1">
      <c r="A146" s="1"/>
      <c r="B146" s="98"/>
      <c r="C146" s="82"/>
      <c r="D146" s="83"/>
      <c r="E146" s="82"/>
      <c r="F146" s="28"/>
      <c r="G146" s="28"/>
      <c r="H146" s="39"/>
      <c r="I146" s="99"/>
      <c r="J146" s="101" t="str">
        <f t="shared" si="7"/>
        <v/>
      </c>
      <c r="K146" s="3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0.25" customHeight="1">
      <c r="A147" s="1"/>
      <c r="B147" s="98"/>
      <c r="C147" s="82"/>
      <c r="D147" s="83"/>
      <c r="E147" s="82"/>
      <c r="F147" s="28"/>
      <c r="G147" s="28"/>
      <c r="H147" s="39"/>
      <c r="I147" s="99"/>
      <c r="J147" s="101" t="str">
        <f t="shared" si="7"/>
        <v/>
      </c>
      <c r="K147" s="3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2"/>
      <c r="C148" s="13"/>
      <c r="D148" s="13"/>
      <c r="E148" s="13"/>
      <c r="F148" s="13"/>
      <c r="G148" s="13"/>
      <c r="H148" s="16"/>
      <c r="I148" s="78" t="s">
        <v>109</v>
      </c>
      <c r="J148" s="70">
        <f>IF(ISBLANK(B142)=TRUE,0,MIN(SUM(J142:K147),6))</f>
        <v>0</v>
      </c>
      <c r="K148" s="3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58" t="s">
        <v>52</v>
      </c>
      <c r="C149" s="58" t="s">
        <v>53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6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1.0" customHeight="1">
      <c r="A151" s="1"/>
      <c r="B151" s="62" t="s">
        <v>138</v>
      </c>
      <c r="J151" s="106" t="s">
        <v>83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6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0" customHeight="1">
      <c r="A153" s="1"/>
      <c r="B153" s="94" t="s">
        <v>139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4.0" customHeight="1">
      <c r="A154" s="1"/>
      <c r="B154" s="69" t="s">
        <v>140</v>
      </c>
      <c r="C154" s="28"/>
      <c r="D154" s="28"/>
      <c r="E154" s="39"/>
      <c r="F154" s="69" t="s">
        <v>127</v>
      </c>
      <c r="G154" s="39"/>
      <c r="H154" s="69" t="s">
        <v>141</v>
      </c>
      <c r="I154" s="39"/>
      <c r="J154" s="69" t="s">
        <v>66</v>
      </c>
      <c r="K154" s="3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9.5" customHeight="1">
      <c r="A155" s="1"/>
      <c r="B155" s="82"/>
      <c r="C155" s="28"/>
      <c r="D155" s="28"/>
      <c r="E155" s="39"/>
      <c r="F155" s="82"/>
      <c r="G155" s="39"/>
      <c r="H155" s="82"/>
      <c r="I155" s="83"/>
      <c r="J155" s="101" t="str">
        <f>IF(ISBLANK(B155)=TRUE,"",IF(F155=M$156,3,2))</f>
        <v/>
      </c>
      <c r="K155" s="39"/>
      <c r="L155" s="1"/>
      <c r="M155" s="1" t="s">
        <v>142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9.5" customHeight="1">
      <c r="A156" s="1"/>
      <c r="B156" s="82"/>
      <c r="C156" s="28"/>
      <c r="D156" s="28"/>
      <c r="E156" s="39"/>
      <c r="F156" s="82"/>
      <c r="G156" s="39"/>
      <c r="H156" s="82"/>
      <c r="I156" s="83"/>
      <c r="J156" s="101" t="str">
        <f t="shared" ref="J156:J159" si="8">IF(ISBLANK(B156)=TRUE,"",IF(F156=M$155,2,3))</f>
        <v/>
      </c>
      <c r="K156" s="39"/>
      <c r="L156" s="1"/>
      <c r="M156" s="1" t="s">
        <v>143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9.5" customHeight="1">
      <c r="A157" s="1"/>
      <c r="B157" s="82"/>
      <c r="C157" s="28"/>
      <c r="D157" s="28"/>
      <c r="E157" s="39"/>
      <c r="F157" s="82"/>
      <c r="G157" s="39"/>
      <c r="H157" s="82"/>
      <c r="I157" s="83"/>
      <c r="J157" s="101" t="str">
        <f t="shared" si="8"/>
        <v/>
      </c>
      <c r="K157" s="3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9.5" customHeight="1">
      <c r="A158" s="1"/>
      <c r="B158" s="82"/>
      <c r="C158" s="28"/>
      <c r="D158" s="28"/>
      <c r="E158" s="39"/>
      <c r="F158" s="82"/>
      <c r="G158" s="39"/>
      <c r="H158" s="82"/>
      <c r="I158" s="83"/>
      <c r="J158" s="101" t="str">
        <f t="shared" si="8"/>
        <v/>
      </c>
      <c r="K158" s="3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9.5" customHeight="1">
      <c r="A159" s="1"/>
      <c r="B159" s="82"/>
      <c r="C159" s="28"/>
      <c r="D159" s="28"/>
      <c r="E159" s="39"/>
      <c r="F159" s="82"/>
      <c r="G159" s="39"/>
      <c r="H159" s="82"/>
      <c r="I159" s="83"/>
      <c r="J159" s="101" t="str">
        <f t="shared" si="8"/>
        <v/>
      </c>
      <c r="K159" s="3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97"/>
      <c r="C160" s="13"/>
      <c r="D160" s="13"/>
      <c r="E160" s="13"/>
      <c r="F160" s="13"/>
      <c r="G160" s="16"/>
      <c r="H160" s="69" t="s">
        <v>109</v>
      </c>
      <c r="I160" s="39"/>
      <c r="J160" s="70">
        <f>IF(ISBLANK(B155)=TRUE,0,SUM(J155:K159))</f>
        <v>0</v>
      </c>
      <c r="K160" s="39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0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6" t="s">
        <v>144</v>
      </c>
      <c r="F162" s="108"/>
      <c r="G162" s="109"/>
      <c r="H162" s="58" t="s">
        <v>145</v>
      </c>
      <c r="L162" s="1"/>
      <c r="M162" s="1" t="s">
        <v>48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04"/>
      <c r="L163" s="1"/>
      <c r="M163" s="1" t="s">
        <v>50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9.5" customHeight="1">
      <c r="A164" s="1"/>
      <c r="B164" s="110" t="s">
        <v>146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409.5" customHeight="1">
      <c r="A165" s="1"/>
      <c r="B165" s="11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58" t="s">
        <v>52</v>
      </c>
      <c r="C166" s="58" t="s">
        <v>53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51">
    <mergeCell ref="B1:K1"/>
    <mergeCell ref="B2:D2"/>
    <mergeCell ref="E2:K2"/>
    <mergeCell ref="B3:K3"/>
    <mergeCell ref="B4:K4"/>
    <mergeCell ref="B5:K5"/>
    <mergeCell ref="B6:K6"/>
    <mergeCell ref="B7:K7"/>
    <mergeCell ref="B8:K8"/>
    <mergeCell ref="C9:D9"/>
    <mergeCell ref="H9:K9"/>
    <mergeCell ref="C10:D10"/>
    <mergeCell ref="H10:K10"/>
    <mergeCell ref="H11:K11"/>
    <mergeCell ref="C11:G11"/>
    <mergeCell ref="B12:G12"/>
    <mergeCell ref="H12:K12"/>
    <mergeCell ref="C13:G13"/>
    <mergeCell ref="H13:K13"/>
    <mergeCell ref="B14:G14"/>
    <mergeCell ref="H14:K14"/>
    <mergeCell ref="B18:E20"/>
    <mergeCell ref="B21:B22"/>
    <mergeCell ref="C21:E22"/>
    <mergeCell ref="C24:E25"/>
    <mergeCell ref="F24:G25"/>
    <mergeCell ref="C15:G15"/>
    <mergeCell ref="H15:K15"/>
    <mergeCell ref="B16:G16"/>
    <mergeCell ref="H16:K16"/>
    <mergeCell ref="B17:K17"/>
    <mergeCell ref="F18:G20"/>
    <mergeCell ref="H18:K20"/>
    <mergeCell ref="F21:K23"/>
    <mergeCell ref="C23:E23"/>
    <mergeCell ref="H24:K25"/>
    <mergeCell ref="B26:K26"/>
    <mergeCell ref="B27:K27"/>
    <mergeCell ref="B28:K28"/>
    <mergeCell ref="J29:K29"/>
    <mergeCell ref="B29:H29"/>
    <mergeCell ref="B30:H30"/>
    <mergeCell ref="J30:K30"/>
    <mergeCell ref="B31:H31"/>
    <mergeCell ref="J31:K31"/>
    <mergeCell ref="B32:H32"/>
    <mergeCell ref="J32:K32"/>
    <mergeCell ref="C33:K33"/>
    <mergeCell ref="B34:K34"/>
    <mergeCell ref="B35:K35"/>
    <mergeCell ref="B36:K36"/>
    <mergeCell ref="B37:I37"/>
    <mergeCell ref="J37:K37"/>
    <mergeCell ref="B38:K38"/>
    <mergeCell ref="B39:C39"/>
    <mergeCell ref="H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K42"/>
    <mergeCell ref="H43:K43"/>
    <mergeCell ref="B43:C43"/>
    <mergeCell ref="B44:C44"/>
    <mergeCell ref="D44:G44"/>
    <mergeCell ref="H44:K44"/>
    <mergeCell ref="D45:G45"/>
    <mergeCell ref="H45:K45"/>
    <mergeCell ref="B46:K46"/>
    <mergeCell ref="E47:H47"/>
    <mergeCell ref="D48:G49"/>
    <mergeCell ref="H48:K49"/>
    <mergeCell ref="D50:G50"/>
    <mergeCell ref="H50:K50"/>
    <mergeCell ref="B51:K51"/>
    <mergeCell ref="D52:K52"/>
    <mergeCell ref="B54:C54"/>
    <mergeCell ref="B56:C56"/>
    <mergeCell ref="B57:C57"/>
    <mergeCell ref="B58:C58"/>
    <mergeCell ref="B45:C45"/>
    <mergeCell ref="B47:C47"/>
    <mergeCell ref="B48:C48"/>
    <mergeCell ref="B49:C49"/>
    <mergeCell ref="B50:C50"/>
    <mergeCell ref="B52:C52"/>
    <mergeCell ref="B53:C53"/>
    <mergeCell ref="D53:K53"/>
    <mergeCell ref="D54:K54"/>
    <mergeCell ref="B55:K55"/>
    <mergeCell ref="E56:K56"/>
    <mergeCell ref="D57:G57"/>
    <mergeCell ref="H57:K57"/>
    <mergeCell ref="D58:G58"/>
    <mergeCell ref="H58:K58"/>
    <mergeCell ref="B59:K59"/>
    <mergeCell ref="B60:I60"/>
    <mergeCell ref="J60:K60"/>
    <mergeCell ref="B61:J61"/>
    <mergeCell ref="F62:H62"/>
    <mergeCell ref="I62:K62"/>
    <mergeCell ref="B62:E62"/>
    <mergeCell ref="B63:E63"/>
    <mergeCell ref="F63:H63"/>
    <mergeCell ref="I63:K63"/>
    <mergeCell ref="B64:E64"/>
    <mergeCell ref="F64:H64"/>
    <mergeCell ref="I64:K64"/>
    <mergeCell ref="B65:E65"/>
    <mergeCell ref="F65:H65"/>
    <mergeCell ref="I65:K65"/>
    <mergeCell ref="B66:E66"/>
    <mergeCell ref="F66:H66"/>
    <mergeCell ref="I66:K66"/>
    <mergeCell ref="B67:K67"/>
    <mergeCell ref="B68:K68"/>
    <mergeCell ref="B69:K69"/>
    <mergeCell ref="B70:I70"/>
    <mergeCell ref="J70:K70"/>
    <mergeCell ref="B71:K71"/>
    <mergeCell ref="B72:I72"/>
    <mergeCell ref="J72:K72"/>
    <mergeCell ref="B73:K73"/>
    <mergeCell ref="B74:G75"/>
    <mergeCell ref="H74:K74"/>
    <mergeCell ref="H75:I75"/>
    <mergeCell ref="J75:K75"/>
    <mergeCell ref="H76:I76"/>
    <mergeCell ref="J76:K76"/>
    <mergeCell ref="B76:G76"/>
    <mergeCell ref="B77:G77"/>
    <mergeCell ref="H77:I77"/>
    <mergeCell ref="J77:K77"/>
    <mergeCell ref="B78:G78"/>
    <mergeCell ref="H78:I78"/>
    <mergeCell ref="J78:K78"/>
    <mergeCell ref="H81:I81"/>
    <mergeCell ref="J81:K81"/>
    <mergeCell ref="B79:G79"/>
    <mergeCell ref="H79:I79"/>
    <mergeCell ref="J79:K79"/>
    <mergeCell ref="B80:G80"/>
    <mergeCell ref="H80:I80"/>
    <mergeCell ref="J80:K80"/>
    <mergeCell ref="B81:G81"/>
    <mergeCell ref="H84:I84"/>
    <mergeCell ref="J84:K84"/>
    <mergeCell ref="B82:G82"/>
    <mergeCell ref="H82:I82"/>
    <mergeCell ref="J82:K82"/>
    <mergeCell ref="B83:G83"/>
    <mergeCell ref="H83:I83"/>
    <mergeCell ref="J83:K83"/>
    <mergeCell ref="B84:G84"/>
    <mergeCell ref="F87:G87"/>
    <mergeCell ref="H87:I87"/>
    <mergeCell ref="B85:G85"/>
    <mergeCell ref="H85:I85"/>
    <mergeCell ref="J85:K85"/>
    <mergeCell ref="B86:G86"/>
    <mergeCell ref="H86:I86"/>
    <mergeCell ref="J86:K86"/>
    <mergeCell ref="J87:K87"/>
    <mergeCell ref="B87:E87"/>
    <mergeCell ref="B88:K88"/>
    <mergeCell ref="B89:K89"/>
    <mergeCell ref="B90:K90"/>
    <mergeCell ref="B91:I91"/>
    <mergeCell ref="J91:K91"/>
    <mergeCell ref="B92:K92"/>
    <mergeCell ref="J111:K111"/>
    <mergeCell ref="J112:K112"/>
    <mergeCell ref="C110:D110"/>
    <mergeCell ref="E110:H110"/>
    <mergeCell ref="J110:K110"/>
    <mergeCell ref="C111:D111"/>
    <mergeCell ref="E111:H111"/>
    <mergeCell ref="C112:D112"/>
    <mergeCell ref="E112:H112"/>
    <mergeCell ref="J114:K114"/>
    <mergeCell ref="J115:K115"/>
    <mergeCell ref="C113:D113"/>
    <mergeCell ref="E113:H113"/>
    <mergeCell ref="J113:K113"/>
    <mergeCell ref="C114:D114"/>
    <mergeCell ref="E114:H114"/>
    <mergeCell ref="C115:D115"/>
    <mergeCell ref="E115:H115"/>
    <mergeCell ref="J117:K117"/>
    <mergeCell ref="J118:K118"/>
    <mergeCell ref="C116:D116"/>
    <mergeCell ref="E116:H116"/>
    <mergeCell ref="J116:K116"/>
    <mergeCell ref="C117:D117"/>
    <mergeCell ref="E117:H117"/>
    <mergeCell ref="C118:D118"/>
    <mergeCell ref="E118:H118"/>
    <mergeCell ref="C135:D135"/>
    <mergeCell ref="E135:H135"/>
    <mergeCell ref="J135:K135"/>
    <mergeCell ref="C136:D136"/>
    <mergeCell ref="E136:H136"/>
    <mergeCell ref="J136:K136"/>
    <mergeCell ref="J137:K137"/>
    <mergeCell ref="B137:H137"/>
    <mergeCell ref="B138:K138"/>
    <mergeCell ref="B139:I139"/>
    <mergeCell ref="J139:K139"/>
    <mergeCell ref="C141:D141"/>
    <mergeCell ref="E141:H141"/>
    <mergeCell ref="J141:K141"/>
    <mergeCell ref="B93:E93"/>
    <mergeCell ref="F93:H93"/>
    <mergeCell ref="I93:K93"/>
    <mergeCell ref="B94:E94"/>
    <mergeCell ref="F94:H94"/>
    <mergeCell ref="I94:K94"/>
    <mergeCell ref="B95:K95"/>
    <mergeCell ref="J99:K99"/>
    <mergeCell ref="J100:K100"/>
    <mergeCell ref="B96:I96"/>
    <mergeCell ref="J96:K96"/>
    <mergeCell ref="B97:K97"/>
    <mergeCell ref="C98:H98"/>
    <mergeCell ref="J98:K98"/>
    <mergeCell ref="C99:H99"/>
    <mergeCell ref="C100:H100"/>
    <mergeCell ref="C101:H101"/>
    <mergeCell ref="J101:K101"/>
    <mergeCell ref="C102:H102"/>
    <mergeCell ref="J102:K102"/>
    <mergeCell ref="C103:H103"/>
    <mergeCell ref="J103:K103"/>
    <mergeCell ref="J104:K104"/>
    <mergeCell ref="E109:H109"/>
    <mergeCell ref="J109:K109"/>
    <mergeCell ref="B104:H104"/>
    <mergeCell ref="C105:K105"/>
    <mergeCell ref="B106:K106"/>
    <mergeCell ref="B107:I107"/>
    <mergeCell ref="J107:K107"/>
    <mergeCell ref="B108:I108"/>
    <mergeCell ref="C109:D109"/>
    <mergeCell ref="B148:H148"/>
    <mergeCell ref="J148:K148"/>
    <mergeCell ref="C149:K149"/>
    <mergeCell ref="B150:K150"/>
    <mergeCell ref="B151:I151"/>
    <mergeCell ref="J151:K151"/>
    <mergeCell ref="B152:K152"/>
    <mergeCell ref="C119:D119"/>
    <mergeCell ref="E119:H119"/>
    <mergeCell ref="J119:K119"/>
    <mergeCell ref="C120:D120"/>
    <mergeCell ref="E120:H120"/>
    <mergeCell ref="J120:K120"/>
    <mergeCell ref="J121:K121"/>
    <mergeCell ref="B121:H121"/>
    <mergeCell ref="B122:K122"/>
    <mergeCell ref="B123:I123"/>
    <mergeCell ref="J123:K123"/>
    <mergeCell ref="C125:D125"/>
    <mergeCell ref="E125:H125"/>
    <mergeCell ref="J125:K125"/>
    <mergeCell ref="J127:K127"/>
    <mergeCell ref="J128:K128"/>
    <mergeCell ref="C126:D126"/>
    <mergeCell ref="E126:H126"/>
    <mergeCell ref="J126:K126"/>
    <mergeCell ref="C127:D127"/>
    <mergeCell ref="E127:H127"/>
    <mergeCell ref="C128:D128"/>
    <mergeCell ref="E128:H128"/>
    <mergeCell ref="J130:K130"/>
    <mergeCell ref="J131:K131"/>
    <mergeCell ref="C129:D129"/>
    <mergeCell ref="E129:H129"/>
    <mergeCell ref="J129:K129"/>
    <mergeCell ref="C130:D130"/>
    <mergeCell ref="E130:H130"/>
    <mergeCell ref="C131:D131"/>
    <mergeCell ref="E131:H131"/>
    <mergeCell ref="J133:K133"/>
    <mergeCell ref="J134:K134"/>
    <mergeCell ref="C132:D132"/>
    <mergeCell ref="E132:H132"/>
    <mergeCell ref="J132:K132"/>
    <mergeCell ref="C133:D133"/>
    <mergeCell ref="E133:H133"/>
    <mergeCell ref="C134:D134"/>
    <mergeCell ref="E134:H134"/>
    <mergeCell ref="J143:K143"/>
    <mergeCell ref="J144:K144"/>
    <mergeCell ref="C142:D142"/>
    <mergeCell ref="E142:H142"/>
    <mergeCell ref="J142:K142"/>
    <mergeCell ref="C143:D143"/>
    <mergeCell ref="E143:H143"/>
    <mergeCell ref="C144:D144"/>
    <mergeCell ref="E144:H144"/>
    <mergeCell ref="J146:K146"/>
    <mergeCell ref="J147:K147"/>
    <mergeCell ref="C145:D145"/>
    <mergeCell ref="E145:H145"/>
    <mergeCell ref="J145:K145"/>
    <mergeCell ref="C146:D146"/>
    <mergeCell ref="E146:H146"/>
    <mergeCell ref="C147:D147"/>
    <mergeCell ref="E147:H147"/>
    <mergeCell ref="H155:I155"/>
    <mergeCell ref="J155:K155"/>
    <mergeCell ref="B153:K153"/>
    <mergeCell ref="B154:E154"/>
    <mergeCell ref="F154:G154"/>
    <mergeCell ref="H154:I154"/>
    <mergeCell ref="J154:K154"/>
    <mergeCell ref="B155:E155"/>
    <mergeCell ref="F155:G155"/>
    <mergeCell ref="B156:E156"/>
    <mergeCell ref="F156:G156"/>
    <mergeCell ref="H156:I156"/>
    <mergeCell ref="J156:K156"/>
    <mergeCell ref="F157:G157"/>
    <mergeCell ref="H157:I157"/>
    <mergeCell ref="J157:K157"/>
    <mergeCell ref="H159:I159"/>
    <mergeCell ref="J159:K159"/>
    <mergeCell ref="B157:E157"/>
    <mergeCell ref="B158:E158"/>
    <mergeCell ref="F158:G158"/>
    <mergeCell ref="H158:I158"/>
    <mergeCell ref="J158:K158"/>
    <mergeCell ref="B159:E159"/>
    <mergeCell ref="F159:G159"/>
    <mergeCell ref="B163:K163"/>
    <mergeCell ref="B164:K164"/>
    <mergeCell ref="B165:K165"/>
    <mergeCell ref="C166:K166"/>
    <mergeCell ref="B160:G160"/>
    <mergeCell ref="H160:I160"/>
    <mergeCell ref="J160:K160"/>
    <mergeCell ref="B161:K161"/>
    <mergeCell ref="B162:E162"/>
    <mergeCell ref="F162:G162"/>
    <mergeCell ref="H162:K162"/>
  </mergeCells>
  <conditionalFormatting sqref="D40:E41">
    <cfRule type="expression" dxfId="0" priority="1">
      <formula>AND($H$39&gt;=12,$H$39&lt;=18)</formula>
    </cfRule>
  </conditionalFormatting>
  <conditionalFormatting sqref="F40:G41">
    <cfRule type="expression" dxfId="0" priority="2">
      <formula>AND($H$39&gt;=19,$H$39&lt;=26)</formula>
    </cfRule>
  </conditionalFormatting>
  <conditionalFormatting sqref="H40:I41">
    <cfRule type="expression" dxfId="0" priority="3">
      <formula>AND($H$39&gt;=27,$H$39&lt;=35)</formula>
    </cfRule>
  </conditionalFormatting>
  <conditionalFormatting sqref="J40:K41">
    <cfRule type="expression" dxfId="0" priority="4">
      <formula>$H$39&gt;=36</formula>
    </cfRule>
  </conditionalFormatting>
  <conditionalFormatting sqref="D44:G45">
    <cfRule type="expression" dxfId="0" priority="5">
      <formula>AND($H$43&gt;=2,$H$43&lt;=3)</formula>
    </cfRule>
  </conditionalFormatting>
  <conditionalFormatting sqref="H44:K45">
    <cfRule type="expression" dxfId="0" priority="6">
      <formula>$H$43&gt;=4</formula>
    </cfRule>
  </conditionalFormatting>
  <conditionalFormatting sqref="D48:G50">
    <cfRule type="expression" dxfId="0" priority="7">
      <formula>$K$47=1</formula>
    </cfRule>
  </conditionalFormatting>
  <conditionalFormatting sqref="H48:K50">
    <cfRule type="expression" dxfId="0" priority="8">
      <formula>$K$47&gt;=2</formula>
    </cfRule>
  </conditionalFormatting>
  <conditionalFormatting sqref="D53:K54">
    <cfRule type="expression" dxfId="0" priority="9">
      <formula>$N$52=2</formula>
    </cfRule>
  </conditionalFormatting>
  <conditionalFormatting sqref="D57:G57">
    <cfRule type="expression" dxfId="0" priority="10">
      <formula>$D$56=1</formula>
    </cfRule>
  </conditionalFormatting>
  <conditionalFormatting sqref="H58:K58">
    <cfRule type="expression" dxfId="0" priority="11">
      <formula>$D$56&gt;=2</formula>
    </cfRule>
  </conditionalFormatting>
  <conditionalFormatting sqref="D57:G58">
    <cfRule type="expression" dxfId="0" priority="12">
      <formula>$D$56=1</formula>
    </cfRule>
  </conditionalFormatting>
  <conditionalFormatting sqref="H57:K58">
    <cfRule type="expression" dxfId="0" priority="13">
      <formula>$D$56&gt;=2</formula>
    </cfRule>
  </conditionalFormatting>
  <conditionalFormatting sqref="F162:G162">
    <cfRule type="expression" dxfId="0" priority="14">
      <formula>$F$162=$M$162</formula>
    </cfRule>
  </conditionalFormatting>
  <conditionalFormatting sqref="B165:K165">
    <cfRule type="expression" dxfId="1" priority="15">
      <formula>$F$162=$M$162</formula>
    </cfRule>
  </conditionalFormatting>
  <conditionalFormatting sqref="J87:K87">
    <cfRule type="notContainsBlanks" dxfId="0" priority="16">
      <formula>LEN(TRIM(J87))&gt;0</formula>
    </cfRule>
  </conditionalFormatting>
  <conditionalFormatting sqref="I94:K94">
    <cfRule type="notContainsBlanks" dxfId="0" priority="17">
      <formula>LEN(TRIM(I94))&gt;0</formula>
    </cfRule>
  </conditionalFormatting>
  <conditionalFormatting sqref="J104:K104">
    <cfRule type="notContainsBlanks" dxfId="0" priority="18">
      <formula>LEN(TRIM(J104))&gt;0</formula>
    </cfRule>
  </conditionalFormatting>
  <conditionalFormatting sqref="J121:K121">
    <cfRule type="notContainsBlanks" dxfId="0" priority="19">
      <formula>LEN(TRIM(J121))&gt;0</formula>
    </cfRule>
  </conditionalFormatting>
  <conditionalFormatting sqref="J137:K137">
    <cfRule type="notContainsBlanks" dxfId="0" priority="20">
      <formula>LEN(TRIM(J137))&gt;0</formula>
    </cfRule>
  </conditionalFormatting>
  <conditionalFormatting sqref="J148:K148">
    <cfRule type="notContainsBlanks" dxfId="0" priority="21">
      <formula>LEN(TRIM(J148))&gt;0</formula>
    </cfRule>
  </conditionalFormatting>
  <conditionalFormatting sqref="J160:K160">
    <cfRule type="notContainsBlanks" dxfId="0" priority="22">
      <formula>LEN(TRIM(J160))&gt;0</formula>
    </cfRule>
  </conditionalFormatting>
  <conditionalFormatting sqref="B164:K164">
    <cfRule type="expression" dxfId="2" priority="23">
      <formula>$F$162=$M$162</formula>
    </cfRule>
  </conditionalFormatting>
  <conditionalFormatting sqref="H18:K20 I94:K94 J87:K87 J104:K104 J121:K121 J137:K137 J148:K148 J160:K160">
    <cfRule type="cellIs" dxfId="3" priority="24" operator="equal">
      <formula>0</formula>
    </cfRule>
  </conditionalFormatting>
  <conditionalFormatting sqref="I63:K66">
    <cfRule type="cellIs" dxfId="3" priority="25" operator="equal">
      <formula>0</formula>
    </cfRule>
  </conditionalFormatting>
  <conditionalFormatting sqref="G10">
    <cfRule type="expression" dxfId="3" priority="26">
      <formula>ISBLANK($B$10)</formula>
    </cfRule>
  </conditionalFormatting>
  <dataValidations>
    <dataValidation type="decimal" allowBlank="1" showErrorMessage="1" sqref="B10">
      <formula1>0.0</formula1>
      <formula2>9999.0</formula2>
    </dataValidation>
    <dataValidation type="list" allowBlank="1" showErrorMessage="1" sqref="C10">
      <formula1>$M$9:$M$10</formula1>
    </dataValidation>
    <dataValidation type="list" allowBlank="1" showErrorMessage="1" sqref="J29:J32 J76:J86">
      <formula1>$M$29:$M$30</formula1>
    </dataValidation>
    <dataValidation type="list" allowBlank="1" showErrorMessage="1" sqref="E10">
      <formula1>$N$4:$N$6</formula1>
    </dataValidation>
    <dataValidation type="decimal" operator="greaterThanOrEqual" allowBlank="1" showErrorMessage="1" sqref="D39 F39 D43 F43 D47 I47 D56 F63:F66 I63:I66 I99:I103 I110:I120 I126:I136 I142:I147">
      <formula1>0.0</formula1>
    </dataValidation>
    <dataValidation type="list" allowBlank="1" showErrorMessage="1" sqref="F162">
      <formula1>$M$162:$M$163</formula1>
    </dataValidation>
    <dataValidation type="list" allowBlank="1" showErrorMessage="1" sqref="F10">
      <formula1>$M$11:$M$16</formula1>
    </dataValidation>
    <dataValidation type="list" allowBlank="1" showErrorMessage="1" sqref="C126:C136">
      <formula1>$M$126:$M$127</formula1>
    </dataValidation>
    <dataValidation type="list" allowBlank="1" showErrorMessage="1" sqref="H10">
      <formula1>$M$1:$M$7</formula1>
    </dataValidation>
    <dataValidation type="list" allowBlank="1" showErrorMessage="1" sqref="F155:F159">
      <formula1>$M$155:$M$156</formula1>
    </dataValidation>
    <dataValidation type="list" allowBlank="1" showErrorMessage="1" sqref="H14">
      <formula1>$N$9:$N$14</formula1>
    </dataValidation>
    <dataValidation type="list" allowBlank="1" showErrorMessage="1" sqref="C142:C147">
      <formula1>$M$142:$M$143</formula1>
    </dataValidation>
    <dataValidation type="list" allowBlank="1" showErrorMessage="1" sqref="C110:C120">
      <formula1>$M$110:$M$111</formula1>
    </dataValidation>
    <dataValidation type="decimal" allowBlank="1" showErrorMessage="1" sqref="B16">
      <formula1>2.0E7</formula1>
      <formula2>9.9999999E7</formula2>
    </dataValidation>
  </dataValidations>
  <printOptions/>
  <pageMargins bottom="0.5511811023622047" footer="0.0" header="0.0" left="0.5118110236220472" right="0.15748031496062992" top="0.5511811023622047"/>
  <pageSetup paperSize="9" orientation="portrait"/>
  <headerFooter>
    <oddFooter>&amp;R童軍團評分表  &amp;P/</oddFooter>
  </headerFooter>
  <rowBreaks count="3" manualBreakCount="3">
    <brk id="34" man="1"/>
    <brk id="150" man="1"/>
    <brk id="105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2013-01-15T07:53:33Z</dcterms:created>
  <dc:creator>HKIR District Support</dc:creator>
</cp:coreProperties>
</file>