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0313F43-C54D-4291-B533-C237554F647B}" xr6:coauthVersionLast="47" xr6:coauthVersionMax="47" xr10:uidLastSave="{00000000-0000-0000-0000-000000000000}"/>
  <bookViews>
    <workbookView xWindow="22932" yWindow="-144" windowWidth="23256" windowHeight="14016" xr2:uid="{00000000-000D-0000-FFFF-FFFF00000000}"/>
  </bookViews>
  <sheets>
    <sheet name="Sheet1" sheetId="1" r:id="rId1"/>
  </sheets>
  <definedNames>
    <definedName name="_xlnm.Print_Area" localSheetId="0">Sheet1!$A$1:$L$179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5iRQo2UhlH1Tw6nRt+m+pARB+mtkTha04CXeUVDJr4="/>
    </ext>
  </extLst>
</workbook>
</file>

<file path=xl/calcChain.xml><?xml version="1.0" encoding="utf-8"?>
<calcChain xmlns="http://schemas.openxmlformats.org/spreadsheetml/2006/main">
  <c r="J173" i="1" l="1"/>
  <c r="J161" i="1"/>
  <c r="J156" i="1"/>
  <c r="J145" i="1"/>
  <c r="J129" i="1"/>
  <c r="J112" i="1"/>
  <c r="I102" i="1"/>
  <c r="J95" i="1"/>
  <c r="J75" i="1"/>
  <c r="J172" i="1" l="1"/>
  <c r="J171" i="1"/>
  <c r="J170" i="1"/>
  <c r="J169" i="1"/>
  <c r="J168" i="1"/>
  <c r="J162" i="1"/>
  <c r="M18" i="1" s="1"/>
  <c r="J155" i="1"/>
  <c r="J154" i="1"/>
  <c r="J153" i="1"/>
  <c r="J152" i="1"/>
  <c r="J151" i="1"/>
  <c r="J150" i="1"/>
  <c r="J144" i="1"/>
  <c r="J143" i="1"/>
  <c r="J142" i="1"/>
  <c r="J141" i="1"/>
  <c r="J140" i="1"/>
  <c r="J139" i="1"/>
  <c r="J138" i="1"/>
  <c r="J137" i="1"/>
  <c r="J136" i="1"/>
  <c r="J135" i="1"/>
  <c r="J134" i="1"/>
  <c r="J128" i="1"/>
  <c r="J127" i="1"/>
  <c r="J126" i="1"/>
  <c r="J125" i="1"/>
  <c r="J124" i="1"/>
  <c r="J123" i="1"/>
  <c r="J122" i="1"/>
  <c r="J121" i="1"/>
  <c r="J120" i="1"/>
  <c r="J119" i="1"/>
  <c r="J118" i="1"/>
  <c r="J111" i="1"/>
  <c r="J110" i="1"/>
  <c r="J109" i="1"/>
  <c r="J108" i="1"/>
  <c r="J107" i="1"/>
  <c r="M94" i="1"/>
  <c r="M93" i="1"/>
  <c r="M92" i="1"/>
  <c r="M91" i="1"/>
  <c r="M90" i="1"/>
  <c r="M89" i="1"/>
  <c r="M88" i="1"/>
  <c r="M87" i="1"/>
  <c r="M86" i="1"/>
  <c r="M85" i="1"/>
  <c r="B72" i="1"/>
  <c r="B60" i="1"/>
  <c r="N56" i="1"/>
  <c r="K47" i="1"/>
  <c r="N47" i="1" s="1"/>
  <c r="H43" i="1"/>
  <c r="N43" i="1" s="1"/>
  <c r="H39" i="1"/>
  <c r="N39" i="1" s="1"/>
  <c r="B31" i="1"/>
  <c r="B28" i="1"/>
  <c r="B27" i="1"/>
  <c r="B4" i="1"/>
  <c r="N2" i="1"/>
  <c r="N1" i="1"/>
  <c r="N52" i="1" l="1"/>
  <c r="K61" i="1"/>
  <c r="N61" i="1" s="1"/>
  <c r="H18" i="1" l="1"/>
</calcChain>
</file>

<file path=xl/sharedStrings.xml><?xml version="1.0" encoding="utf-8"?>
<sst xmlns="http://schemas.openxmlformats.org/spreadsheetml/2006/main" count="211" uniqueCount="152">
  <si>
    <t>香港童軍總會 ~ 港島地域</t>
  </si>
  <si>
    <t>港島西區</t>
  </si>
  <si>
    <t>年優異旅團獎勵計劃</t>
  </si>
  <si>
    <t>維多利亞城區</t>
  </si>
  <si>
    <t>港島南區</t>
  </si>
  <si>
    <t>灣仔區</t>
  </si>
  <si>
    <t>港島北區</t>
  </si>
  <si>
    <t>幼 童 軍 團 評 分 表</t>
  </si>
  <si>
    <t>筲箕灣區</t>
  </si>
  <si>
    <t>柴灣區</t>
  </si>
  <si>
    <t>旅團資料</t>
  </si>
  <si>
    <t>旅       號*：</t>
  </si>
  <si>
    <t>#</t>
  </si>
  <si>
    <t>區   　別#：</t>
  </si>
  <si>
    <t>旅</t>
  </si>
  <si>
    <t>旅長</t>
  </si>
  <si>
    <t>海童軍旅</t>
  </si>
  <si>
    <t>幼童軍</t>
  </si>
  <si>
    <t>團</t>
  </si>
  <si>
    <t>副旅長</t>
  </si>
  <si>
    <t>集會地點*：</t>
  </si>
  <si>
    <t>集會時間：</t>
  </si>
  <si>
    <t>幼童軍團長</t>
  </si>
  <si>
    <t>A</t>
  </si>
  <si>
    <t>幼童軍副團長</t>
  </si>
  <si>
    <t>負責領袖姓名*：</t>
  </si>
  <si>
    <t>童軍職位#：</t>
  </si>
  <si>
    <t>B</t>
  </si>
  <si>
    <t>教練員</t>
  </si>
  <si>
    <t>C</t>
  </si>
  <si>
    <t xml:space="preserve">旅負責領袖 (如沒有旅長) </t>
  </si>
  <si>
    <t>聯絡電話*：</t>
  </si>
  <si>
    <t>電郵地址（必須填寫）：</t>
  </si>
  <si>
    <t>D</t>
  </si>
  <si>
    <t>E</t>
  </si>
  <si>
    <t>評審員簽署：</t>
  </si>
  <si>
    <t>總　分：</t>
  </si>
  <si>
    <t>姓    名：</t>
  </si>
  <si>
    <t>區總監簽署：</t>
  </si>
  <si>
    <t>職    位：</t>
  </si>
  <si>
    <t>日　期：</t>
  </si>
  <si>
    <t xml:space="preserve">1.  最少有12名團員 </t>
  </si>
  <si>
    <t>有</t>
  </si>
  <si>
    <t>2.  其中一名領袖的性別必須與該團成員相同， 如團內有男及女成員，則必須有男及女領袖。</t>
  </si>
  <si>
    <t>無</t>
  </si>
  <si>
    <t>4.  於「青少年成員資訊系統」（ YMIS ）系統註冊</t>
  </si>
  <si>
    <t>#請從清單中選取</t>
  </si>
  <si>
    <t>*請填上適用者</t>
  </si>
  <si>
    <t>（甲）童軍旅團標準</t>
  </si>
  <si>
    <t>1.  成員人數</t>
  </si>
  <si>
    <t>[佔22分]</t>
  </si>
  <si>
    <t xml:space="preserve">全團青少年成員人數：男 </t>
  </si>
  <si>
    <t>人*，女</t>
  </si>
  <si>
    <t>人*</t>
  </si>
  <si>
    <t>分項得分：</t>
  </si>
  <si>
    <t>幼童軍人數</t>
  </si>
  <si>
    <t>12人-18人</t>
  </si>
  <si>
    <t>19人-26人</t>
  </si>
  <si>
    <t>27人-35人</t>
  </si>
  <si>
    <t>36人或以上</t>
  </si>
  <si>
    <t>得　分</t>
  </si>
  <si>
    <t xml:space="preserve">領袖人數：男 </t>
  </si>
  <si>
    <t>總人數</t>
  </si>
  <si>
    <t>2人-3人</t>
  </si>
  <si>
    <t>4人或以上</t>
  </si>
  <si>
    <t>得    分</t>
  </si>
  <si>
    <t xml:space="preserve">　持有委任書人數： </t>
  </si>
  <si>
    <t>人*，持有暫許委任書人數</t>
  </si>
  <si>
    <t>持有委任書／</t>
  </si>
  <si>
    <t>1人</t>
  </si>
  <si>
    <t>2人或以上</t>
  </si>
  <si>
    <t>暫許委任書人數</t>
  </si>
  <si>
    <t>領袖與成員比例</t>
  </si>
  <si>
    <t>比　例</t>
  </si>
  <si>
    <t>1位領袖最多對8名成員</t>
  </si>
  <si>
    <t xml:space="preserve">領袖持有木章人數： </t>
  </si>
  <si>
    <t>領袖持有木章人數</t>
  </si>
  <si>
    <t>[佔14分]</t>
  </si>
  <si>
    <t>每年最少有四分一團員考獲較高一級的幼童軍進度性獎章（包括支部最高獎章）。</t>
  </si>
  <si>
    <t>進度性獎章名稱</t>
  </si>
  <si>
    <t>人　次*</t>
  </si>
  <si>
    <t>幼童軍獎章</t>
  </si>
  <si>
    <t>幼童軍歷奇章</t>
  </si>
  <si>
    <t>幼童軍高級歷奇章</t>
  </si>
  <si>
    <t>金紫荊獎章</t>
  </si>
  <si>
    <t>考獲獎章人次</t>
  </si>
  <si>
    <t>（佔全團人數）</t>
  </si>
  <si>
    <t xml:space="preserve"> [分數不設上限]</t>
  </si>
  <si>
    <t>（每一位成員考獲支部最高獎章得1分，不設分數上限。）</t>
  </si>
  <si>
    <t>考獲獎章名稱</t>
  </si>
  <si>
    <t>人　數</t>
  </si>
  <si>
    <t>（乙）行政與財務管理</t>
  </si>
  <si>
    <t xml:space="preserve"> [共12分]</t>
  </si>
  <si>
    <t>期間可供審閱的記錄</t>
  </si>
  <si>
    <t>[佔12分]</t>
  </si>
  <si>
    <t>項　目</t>
  </si>
  <si>
    <t>滿　分</t>
  </si>
  <si>
    <t>「有」/「無」#</t>
  </si>
  <si>
    <t>（1） 集會記錄</t>
  </si>
  <si>
    <t>（2） 行事曆</t>
  </si>
  <si>
    <t>（3） 出席記錄</t>
  </si>
  <si>
    <t>（4） 個人記錄</t>
  </si>
  <si>
    <t>（5） 個人進度記錄</t>
  </si>
  <si>
    <t>（6） 領袖會議記錄</t>
  </si>
  <si>
    <t>（7） 物資記錄</t>
  </si>
  <si>
    <t>（8） 收支記錄</t>
  </si>
  <si>
    <t>（9） 定時更新YMIS</t>
  </si>
  <si>
    <t>（10） 銷售童軍獎券（有銷售童軍獎券才可獲1分）</t>
  </si>
  <si>
    <t>總得分</t>
  </si>
  <si>
    <t xml:space="preserve">（丙）訓練與活動 </t>
  </si>
  <si>
    <t>1.  團集會</t>
  </si>
  <si>
    <t>[佔20分]</t>
  </si>
  <si>
    <t>（每次集會得2分，最高可獲20分。）</t>
  </si>
  <si>
    <t>集會次數</t>
  </si>
  <si>
    <t>次數*</t>
  </si>
  <si>
    <t>常規團集會</t>
  </si>
  <si>
    <t>2.  團自行舉辦之非例行團集會活動／訓練／服務</t>
  </si>
  <si>
    <t>[佔10分]</t>
  </si>
  <si>
    <t>(每舉辦一項得 2分，最高可獲10分。)</t>
  </si>
  <si>
    <t>日  期*</t>
  </si>
  <si>
    <t>活動名稱*</t>
  </si>
  <si>
    <t>參加人數*</t>
  </si>
  <si>
    <t>3.1 成員參與區、地域及總會所舉辦的訓練／活動</t>
  </si>
  <si>
    <t>[佔11分]</t>
  </si>
  <si>
    <t>（以參加訓練／活動的次數評分，每項活動 2分，訓練 1分，最高可獲 11分。）</t>
  </si>
  <si>
    <t>日   期*</t>
  </si>
  <si>
    <t>類　別#</t>
  </si>
  <si>
    <t>活動</t>
  </si>
  <si>
    <t xml:space="preserve">訓練 </t>
  </si>
  <si>
    <t>3.2 領袖參與區、地域及總會所舉辦的訓練／活動／工作坊</t>
  </si>
  <si>
    <t>（以參加訓練／活動的次數評分，每項活動 2分，訓練／工作坊 1分，最高可獲 11分。）</t>
  </si>
  <si>
    <t>訓練 / 工作坊</t>
  </si>
  <si>
    <t>4.  團參與旅團、區、地域及總會安排之社區服務</t>
  </si>
  <si>
    <t>[佔6分]</t>
  </si>
  <si>
    <t>（以參加項目的次數評分，每項社區服務2分，學校∕旅部服務 1分，最高可獲 6分。）</t>
  </si>
  <si>
    <t>社區服務</t>
  </si>
  <si>
    <t>學校 / 旅部服務</t>
  </si>
  <si>
    <t>5.  成員參與全港性支部比賽／選拔賽</t>
  </si>
  <si>
    <t>[佔5分]</t>
  </si>
  <si>
    <t>日　期*</t>
  </si>
  <si>
    <t>活動名稱</t>
  </si>
  <si>
    <t>香港總監挑戰盾</t>
  </si>
  <si>
    <t>6.  區、地域及總會比賽之成績</t>
  </si>
  <si>
    <t>[分數不設上限]</t>
  </si>
  <si>
    <t>（榮獲區比賽之冠／亞／季軍或優異獎得 2分；地域及總會比賽之冠／亞／季軍或優異獎得 3分。）</t>
  </si>
  <si>
    <t>比賽項目*</t>
  </si>
  <si>
    <t>成　績*</t>
  </si>
  <si>
    <t>區比賽</t>
  </si>
  <si>
    <t>地域及總會比賽</t>
  </si>
  <si>
    <t xml:space="preserve">（如不敷填寫，請「附加資料」。）「附加資料」 </t>
  </si>
  <si>
    <t>(「有」/「無」)</t>
  </si>
  <si>
    <t>附加資料列表：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</si>
</sst>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\港\島\第\ 0;"/>
    <numFmt numFmtId="166" formatCode="yyyy&quot;年&quot;m&quot;月&quot;d&quot;日&quot;"/>
  </numFmts>
  <fonts count="19">
    <font>
      <sz val="12"/>
      <color theme="1"/>
      <name val="Calibri"/>
      <scheme val="minor"/>
    </font>
    <font>
      <sz val="12"/>
      <color theme="1"/>
      <name val="PMingLiu"/>
    </font>
    <font>
      <b/>
      <sz val="24"/>
      <color theme="1"/>
      <name val="PMingLiu"/>
    </font>
    <font>
      <i/>
      <sz val="14"/>
      <color theme="1"/>
      <name val="PMingLiu"/>
    </font>
    <font>
      <b/>
      <sz val="20"/>
      <color theme="1"/>
      <name val="PMingLiu"/>
    </font>
    <font>
      <b/>
      <sz val="16"/>
      <color theme="1"/>
      <name val="PMingLiu"/>
    </font>
    <font>
      <sz val="12"/>
      <name val="Calibri"/>
      <family val="2"/>
    </font>
    <font>
      <sz val="14"/>
      <color theme="1"/>
      <name val="PMingLiu"/>
    </font>
    <font>
      <b/>
      <sz val="14"/>
      <color theme="1"/>
      <name val="PMingLiu"/>
    </font>
    <font>
      <b/>
      <sz val="14"/>
      <color rgb="FF0000FF"/>
      <name val="PMingLiu"/>
    </font>
    <font>
      <sz val="12"/>
      <color theme="0"/>
      <name val="PMingLiu"/>
    </font>
    <font>
      <b/>
      <sz val="13"/>
      <color theme="1"/>
      <name val="PMingLiu"/>
    </font>
    <font>
      <b/>
      <i/>
      <sz val="16"/>
      <color theme="1"/>
      <name val="PMingLiu"/>
    </font>
    <font>
      <sz val="14"/>
      <color rgb="FFFFFFCC"/>
      <name val="PMingLiu"/>
    </font>
    <font>
      <sz val="10"/>
      <color theme="1"/>
      <name val="PMingLiu"/>
    </font>
    <font>
      <b/>
      <sz val="12"/>
      <color theme="1"/>
      <name val="PMingLiu"/>
    </font>
    <font>
      <i/>
      <sz val="12"/>
      <color theme="1"/>
      <name val="PMingLiu"/>
    </font>
    <font>
      <sz val="13"/>
      <color theme="1"/>
      <name val="PMingLiu"/>
    </font>
    <font>
      <b/>
      <sz val="14"/>
      <color theme="0"/>
      <name val="PMingLiu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65" fontId="7" fillId="2" borderId="5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7" fillId="2" borderId="8" xfId="0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15" fontId="17" fillId="2" borderId="38" xfId="0" applyNumberFormat="1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1" fillId="2" borderId="37" xfId="0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17" fillId="2" borderId="33" xfId="0" applyFont="1" applyFill="1" applyBorder="1" applyAlignment="1">
      <alignment horizontal="center" vertical="center" shrinkToFit="1"/>
    </xf>
    <xf numFmtId="0" fontId="6" fillId="0" borderId="4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7" fillId="2" borderId="1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2" borderId="3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9" fontId="7" fillId="0" borderId="34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8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8" fillId="0" borderId="25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6" fontId="7" fillId="2" borderId="1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3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ill>
        <patternFill patternType="solid">
          <fgColor rgb="FFFFFFCC"/>
          <bgColor rgb="FFFF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Normal="100" zoomScaleSheetLayoutView="100" workbookViewId="0">
      <selection activeCell="B1" sqref="B1:K1"/>
    </sheetView>
  </sheetViews>
  <sheetFormatPr defaultColWidth="11.19921875" defaultRowHeight="15" customHeight="1"/>
  <cols>
    <col min="1" max="1" width="1.8984375" customWidth="1"/>
    <col min="2" max="2" width="16.69921875" customWidth="1"/>
    <col min="3" max="3" width="8.59765625" customWidth="1"/>
    <col min="4" max="4" width="6.3984375" customWidth="1"/>
    <col min="5" max="5" width="9.19921875" customWidth="1"/>
    <col min="6" max="7" width="7.59765625" customWidth="1"/>
    <col min="8" max="8" width="6.3984375" customWidth="1"/>
    <col min="9" max="9" width="13.59765625" customWidth="1"/>
    <col min="10" max="10" width="10.3984375" customWidth="1"/>
    <col min="11" max="11" width="8.59765625" customWidth="1"/>
    <col min="12" max="12" width="1.69921875" customWidth="1"/>
    <col min="13" max="13" width="15" hidden="1" customWidth="1"/>
    <col min="14" max="14" width="23.5" hidden="1" customWidth="1"/>
    <col min="15" max="26" width="8.5" customWidth="1"/>
  </cols>
  <sheetData>
    <row r="1" spans="1:26" ht="33">
      <c r="A1" s="1"/>
      <c r="B1" s="125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1"/>
      <c r="M1" s="1" t="s">
        <v>1</v>
      </c>
      <c r="N1" s="2">
        <f>DATE(B2-1,1,1)</f>
        <v>45292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>
      <c r="A2" s="1"/>
      <c r="B2" s="126">
        <v>2025</v>
      </c>
      <c r="C2" s="39"/>
      <c r="D2" s="39"/>
      <c r="E2" s="127" t="s">
        <v>2</v>
      </c>
      <c r="F2" s="39"/>
      <c r="G2" s="39"/>
      <c r="H2" s="39"/>
      <c r="I2" s="39"/>
      <c r="J2" s="39"/>
      <c r="K2" s="39"/>
      <c r="L2" s="1"/>
      <c r="M2" s="1" t="s">
        <v>3</v>
      </c>
      <c r="N2" s="2">
        <f>DATE(B2-1,12,31)</f>
        <v>45657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43"/>
      <c r="C3" s="39"/>
      <c r="D3" s="39"/>
      <c r="E3" s="39"/>
      <c r="F3" s="39"/>
      <c r="G3" s="39"/>
      <c r="H3" s="39"/>
      <c r="I3" s="39"/>
      <c r="J3" s="39"/>
      <c r="K3" s="39"/>
      <c r="L3" s="1"/>
      <c r="M3" s="1" t="s">
        <v>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128" t="str">
        <f>CONCATENATE("（評選期：",B2-1," 年 1 月 1 日至 ",B2-1," 年 12 月 31 日）")</f>
        <v>（評選期：2024 年 1 月 1 日至 2024 年 12 月 31 日）</v>
      </c>
      <c r="C4" s="39"/>
      <c r="D4" s="39"/>
      <c r="E4" s="39"/>
      <c r="F4" s="39"/>
      <c r="G4" s="39"/>
      <c r="H4" s="39"/>
      <c r="I4" s="39"/>
      <c r="J4" s="39"/>
      <c r="K4" s="39"/>
      <c r="L4" s="1"/>
      <c r="M4" s="1" t="s">
        <v>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43"/>
      <c r="C5" s="39"/>
      <c r="D5" s="39"/>
      <c r="E5" s="39"/>
      <c r="F5" s="39"/>
      <c r="G5" s="39"/>
      <c r="H5" s="39"/>
      <c r="I5" s="39"/>
      <c r="J5" s="39"/>
      <c r="K5" s="39"/>
      <c r="L5" s="1"/>
      <c r="M5" s="1" t="s">
        <v>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>
      <c r="A6" s="1"/>
      <c r="B6" s="129" t="s">
        <v>7</v>
      </c>
      <c r="C6" s="39"/>
      <c r="D6" s="39"/>
      <c r="E6" s="39"/>
      <c r="F6" s="39"/>
      <c r="G6" s="39"/>
      <c r="H6" s="39"/>
      <c r="I6" s="39"/>
      <c r="J6" s="39"/>
      <c r="K6" s="39"/>
      <c r="L6" s="1"/>
      <c r="M6" s="1" t="s">
        <v>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29"/>
      <c r="C7" s="39"/>
      <c r="D7" s="39"/>
      <c r="E7" s="39"/>
      <c r="F7" s="39"/>
      <c r="G7" s="39"/>
      <c r="H7" s="39"/>
      <c r="I7" s="39"/>
      <c r="J7" s="39"/>
      <c r="K7" s="39"/>
      <c r="L7" s="1"/>
      <c r="M7" s="1" t="s">
        <v>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1"/>
      <c r="B8" s="130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3" t="s">
        <v>11</v>
      </c>
      <c r="C9" s="60" t="s">
        <v>12</v>
      </c>
      <c r="D9" s="53"/>
      <c r="E9" s="4"/>
      <c r="F9" s="4" t="s">
        <v>12</v>
      </c>
      <c r="G9" s="5"/>
      <c r="H9" s="123" t="s">
        <v>13</v>
      </c>
      <c r="I9" s="53"/>
      <c r="J9" s="53"/>
      <c r="K9" s="54"/>
      <c r="L9" s="1"/>
      <c r="M9" s="1" t="s">
        <v>14</v>
      </c>
      <c r="N9" s="1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6"/>
      <c r="C10" s="124"/>
      <c r="D10" s="112"/>
      <c r="E10" s="7" t="s">
        <v>17</v>
      </c>
      <c r="F10" s="8"/>
      <c r="G10" s="7" t="s">
        <v>18</v>
      </c>
      <c r="H10" s="110"/>
      <c r="I10" s="111"/>
      <c r="J10" s="111"/>
      <c r="K10" s="113"/>
      <c r="L10" s="1"/>
      <c r="M10" s="1" t="s">
        <v>16</v>
      </c>
      <c r="N10" s="1" t="s">
        <v>19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3" t="s">
        <v>20</v>
      </c>
      <c r="C11" s="60"/>
      <c r="D11" s="53"/>
      <c r="E11" s="53"/>
      <c r="F11" s="53"/>
      <c r="G11" s="53"/>
      <c r="H11" s="114" t="s">
        <v>21</v>
      </c>
      <c r="I11" s="53"/>
      <c r="J11" s="53"/>
      <c r="K11" s="54"/>
      <c r="L11" s="1"/>
      <c r="M11" s="1"/>
      <c r="N11" s="1" t="s">
        <v>22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"/>
      <c r="B12" s="110"/>
      <c r="C12" s="111"/>
      <c r="D12" s="111"/>
      <c r="E12" s="111"/>
      <c r="F12" s="111"/>
      <c r="G12" s="112"/>
      <c r="H12" s="110"/>
      <c r="I12" s="111"/>
      <c r="J12" s="111"/>
      <c r="K12" s="113"/>
      <c r="L12" s="1"/>
      <c r="M12" s="1" t="s">
        <v>23</v>
      </c>
      <c r="N12" s="1" t="s">
        <v>24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3" t="s">
        <v>25</v>
      </c>
      <c r="C13" s="60"/>
      <c r="D13" s="53"/>
      <c r="E13" s="53"/>
      <c r="F13" s="53"/>
      <c r="G13" s="53"/>
      <c r="H13" s="114" t="s">
        <v>26</v>
      </c>
      <c r="I13" s="53"/>
      <c r="J13" s="53"/>
      <c r="K13" s="54"/>
      <c r="L13" s="1"/>
      <c r="M13" s="1" t="s">
        <v>27</v>
      </c>
      <c r="N13" s="1" t="s">
        <v>28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1"/>
      <c r="B14" s="110"/>
      <c r="C14" s="111"/>
      <c r="D14" s="111"/>
      <c r="E14" s="111"/>
      <c r="F14" s="111"/>
      <c r="G14" s="112"/>
      <c r="H14" s="110"/>
      <c r="I14" s="111"/>
      <c r="J14" s="111"/>
      <c r="K14" s="113"/>
      <c r="L14" s="1"/>
      <c r="M14" s="1" t="s">
        <v>29</v>
      </c>
      <c r="N14" s="1" t="s">
        <v>30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3" t="s">
        <v>31</v>
      </c>
      <c r="C15" s="60"/>
      <c r="D15" s="53"/>
      <c r="E15" s="53"/>
      <c r="F15" s="53"/>
      <c r="G15" s="53"/>
      <c r="H15" s="114" t="s">
        <v>32</v>
      </c>
      <c r="I15" s="53"/>
      <c r="J15" s="53"/>
      <c r="K15" s="54"/>
      <c r="L15" s="1"/>
      <c r="M15" s="1" t="s">
        <v>33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1"/>
      <c r="B16" s="110"/>
      <c r="C16" s="111"/>
      <c r="D16" s="111"/>
      <c r="E16" s="111"/>
      <c r="F16" s="111"/>
      <c r="G16" s="112"/>
      <c r="H16" s="110"/>
      <c r="I16" s="111"/>
      <c r="J16" s="111"/>
      <c r="K16" s="113"/>
      <c r="L16" s="1"/>
      <c r="M16" s="1" t="s">
        <v>34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1"/>
      <c r="B17" s="119"/>
      <c r="C17" s="36"/>
      <c r="D17" s="36"/>
      <c r="E17" s="36"/>
      <c r="F17" s="36"/>
      <c r="G17" s="36"/>
      <c r="H17" s="36"/>
      <c r="I17" s="36"/>
      <c r="J17" s="36"/>
      <c r="K17" s="3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"/>
      <c r="B18" s="114" t="s">
        <v>35</v>
      </c>
      <c r="C18" s="53"/>
      <c r="D18" s="53"/>
      <c r="E18" s="54"/>
      <c r="F18" s="120" t="s">
        <v>36</v>
      </c>
      <c r="G18" s="53"/>
      <c r="H18" s="121">
        <f>IF(B28=FALSE,M18&amp;"
(未達最低標準者或未能獲評選)",M18)</f>
        <v>0</v>
      </c>
      <c r="I18" s="53"/>
      <c r="J18" s="53"/>
      <c r="K18" s="54"/>
      <c r="L18" s="1"/>
      <c r="M18" s="1">
        <f>N39+N43+N47+N52+N56+N61+J75+J95+I102+J112+J129+J145+J156+J162+J173</f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/>
      <c r="B19" s="115"/>
      <c r="C19" s="39"/>
      <c r="D19" s="39"/>
      <c r="E19" s="77"/>
      <c r="F19" s="115"/>
      <c r="G19" s="39"/>
      <c r="H19" s="39"/>
      <c r="I19" s="39"/>
      <c r="J19" s="39"/>
      <c r="K19" s="7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"/>
      <c r="B20" s="82"/>
      <c r="C20" s="46"/>
      <c r="D20" s="46"/>
      <c r="E20" s="72"/>
      <c r="F20" s="82"/>
      <c r="G20" s="46"/>
      <c r="H20" s="46"/>
      <c r="I20" s="46"/>
      <c r="J20" s="46"/>
      <c r="K20" s="7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14" t="s">
        <v>37</v>
      </c>
      <c r="C21" s="116"/>
      <c r="D21" s="53"/>
      <c r="E21" s="54"/>
      <c r="F21" s="114" t="s">
        <v>38</v>
      </c>
      <c r="G21" s="53"/>
      <c r="H21" s="53"/>
      <c r="I21" s="53"/>
      <c r="J21" s="53"/>
      <c r="K21" s="5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82"/>
      <c r="C22" s="117"/>
      <c r="D22" s="46"/>
      <c r="E22" s="72"/>
      <c r="F22" s="115"/>
      <c r="G22" s="39"/>
      <c r="H22" s="39"/>
      <c r="I22" s="39"/>
      <c r="J22" s="39"/>
      <c r="K22" s="7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customHeight="1">
      <c r="A23" s="1"/>
      <c r="B23" s="9" t="s">
        <v>39</v>
      </c>
      <c r="C23" s="122"/>
      <c r="D23" s="36"/>
      <c r="E23" s="33"/>
      <c r="F23" s="82"/>
      <c r="G23" s="46"/>
      <c r="H23" s="46"/>
      <c r="I23" s="46"/>
      <c r="J23" s="46"/>
      <c r="K23" s="7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14" t="s">
        <v>40</v>
      </c>
      <c r="C24" s="118"/>
      <c r="D24" s="53"/>
      <c r="E24" s="54"/>
      <c r="F24" s="114" t="s">
        <v>40</v>
      </c>
      <c r="G24" s="53"/>
      <c r="H24" s="118"/>
      <c r="I24" s="53"/>
      <c r="J24" s="53"/>
      <c r="K24" s="5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1"/>
      <c r="B25" s="82"/>
      <c r="C25" s="117"/>
      <c r="D25" s="46"/>
      <c r="E25" s="72"/>
      <c r="F25" s="82"/>
      <c r="G25" s="46"/>
      <c r="H25" s="117"/>
      <c r="I25" s="46"/>
      <c r="J25" s="46"/>
      <c r="K25" s="7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02" t="str">
        <f>CONCATENATE("下列各項為幼童軍團獲評選為 ",B2," 年優異旅團的最低標準：")</f>
        <v>下列各項為幼童軍團獲評選為 2025 年優異旅團的最低標準：</v>
      </c>
      <c r="C27" s="103"/>
      <c r="D27" s="103"/>
      <c r="E27" s="103"/>
      <c r="F27" s="103"/>
      <c r="G27" s="103"/>
      <c r="H27" s="103"/>
      <c r="I27" s="103"/>
      <c r="J27" s="103"/>
      <c r="K27" s="10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05" t="b">
        <f>IF(COUNTIF(J29:K32, M30)&gt;0, FALSE, TRUE)</f>
        <v>1</v>
      </c>
      <c r="C28" s="39"/>
      <c r="D28" s="39"/>
      <c r="E28" s="39"/>
      <c r="F28" s="39"/>
      <c r="G28" s="39"/>
      <c r="H28" s="39"/>
      <c r="I28" s="39"/>
      <c r="J28" s="39"/>
      <c r="K28" s="10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>
      <c r="A29" s="1"/>
      <c r="B29" s="109" t="s">
        <v>41</v>
      </c>
      <c r="C29" s="39"/>
      <c r="D29" s="39"/>
      <c r="E29" s="39"/>
      <c r="F29" s="39"/>
      <c r="G29" s="39"/>
      <c r="H29" s="39"/>
      <c r="I29" s="10" t="s">
        <v>12</v>
      </c>
      <c r="J29" s="107"/>
      <c r="K29" s="108"/>
      <c r="L29" s="1"/>
      <c r="M29" s="1" t="s">
        <v>42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>
      <c r="A30" s="1"/>
      <c r="B30" s="109" t="s">
        <v>43</v>
      </c>
      <c r="C30" s="39"/>
      <c r="D30" s="39"/>
      <c r="E30" s="39"/>
      <c r="F30" s="39"/>
      <c r="G30" s="39"/>
      <c r="H30" s="39"/>
      <c r="I30" s="10" t="s">
        <v>12</v>
      </c>
      <c r="J30" s="107"/>
      <c r="K30" s="108"/>
      <c r="L30" s="1"/>
      <c r="M30" s="1" t="s">
        <v>44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1"/>
      <c r="B31" s="109" t="str">
        <f>CONCATENATE("3.  呈交 ",B2-1,"／",B2," 年度財政報告")</f>
        <v>3.  呈交 2024／2025 年度財政報告</v>
      </c>
      <c r="C31" s="39"/>
      <c r="D31" s="39"/>
      <c r="E31" s="39"/>
      <c r="F31" s="39"/>
      <c r="G31" s="39"/>
      <c r="H31" s="39"/>
      <c r="I31" s="10" t="s">
        <v>12</v>
      </c>
      <c r="J31" s="107"/>
      <c r="K31" s="10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1"/>
      <c r="B32" s="96" t="s">
        <v>45</v>
      </c>
      <c r="C32" s="97"/>
      <c r="D32" s="97"/>
      <c r="E32" s="97"/>
      <c r="F32" s="97"/>
      <c r="G32" s="97"/>
      <c r="H32" s="97"/>
      <c r="I32" s="11" t="s">
        <v>12</v>
      </c>
      <c r="J32" s="98"/>
      <c r="K32" s="9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"/>
      <c r="B33" s="12" t="s">
        <v>46</v>
      </c>
      <c r="C33" s="42" t="s">
        <v>47</v>
      </c>
      <c r="D33" s="39"/>
      <c r="E33" s="39"/>
      <c r="F33" s="39"/>
      <c r="G33" s="39"/>
      <c r="H33" s="39"/>
      <c r="I33" s="39"/>
      <c r="J33" s="39"/>
      <c r="K33" s="3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79"/>
      <c r="C34" s="46"/>
      <c r="D34" s="46"/>
      <c r="E34" s="46"/>
      <c r="F34" s="46"/>
      <c r="G34" s="46"/>
      <c r="H34" s="46"/>
      <c r="I34" s="46"/>
      <c r="J34" s="46"/>
      <c r="K34" s="4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74" t="s">
        <v>48</v>
      </c>
      <c r="C35" s="36"/>
      <c r="D35" s="36"/>
      <c r="E35" s="36"/>
      <c r="F35" s="36"/>
      <c r="G35" s="36"/>
      <c r="H35" s="36"/>
      <c r="I35" s="36"/>
      <c r="J35" s="36"/>
      <c r="K35" s="3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"/>
      <c r="B36" s="70"/>
      <c r="C36" s="53"/>
      <c r="D36" s="53"/>
      <c r="E36" s="53"/>
      <c r="F36" s="53"/>
      <c r="G36" s="53"/>
      <c r="H36" s="53"/>
      <c r="I36" s="53"/>
      <c r="J36" s="53"/>
      <c r="K36" s="5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44" t="s">
        <v>49</v>
      </c>
      <c r="C37" s="39"/>
      <c r="D37" s="39"/>
      <c r="E37" s="39"/>
      <c r="F37" s="39"/>
      <c r="G37" s="39"/>
      <c r="H37" s="39"/>
      <c r="I37" s="39"/>
      <c r="J37" s="38" t="s">
        <v>50</v>
      </c>
      <c r="K37" s="3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90" t="s">
        <v>51</v>
      </c>
      <c r="C39" s="46"/>
      <c r="D39" s="31"/>
      <c r="E39" s="13" t="s">
        <v>52</v>
      </c>
      <c r="F39" s="31"/>
      <c r="G39" s="13" t="s">
        <v>53</v>
      </c>
      <c r="H39" s="93">
        <f>D39+F39</f>
        <v>0</v>
      </c>
      <c r="I39" s="46"/>
      <c r="J39" s="46"/>
      <c r="K39" s="46"/>
      <c r="L39" s="1"/>
      <c r="M39" s="14" t="s">
        <v>54</v>
      </c>
      <c r="N39" s="14">
        <f>IF(H39&lt;12,0,IF(H39&gt;=12,IF(H39&gt;=19,IF(H39&gt;=27,IF(H39&gt;=36,13,10),8),6),))</f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.75" customHeight="1">
      <c r="A40" s="1"/>
      <c r="B40" s="40" t="s">
        <v>55</v>
      </c>
      <c r="C40" s="33"/>
      <c r="D40" s="50" t="s">
        <v>56</v>
      </c>
      <c r="E40" s="33"/>
      <c r="F40" s="50" t="s">
        <v>57</v>
      </c>
      <c r="G40" s="33"/>
      <c r="H40" s="50" t="s">
        <v>58</v>
      </c>
      <c r="I40" s="33"/>
      <c r="J40" s="94" t="s">
        <v>59</v>
      </c>
      <c r="K40" s="3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40" t="s">
        <v>60</v>
      </c>
      <c r="C41" s="33"/>
      <c r="D41" s="50">
        <v>6</v>
      </c>
      <c r="E41" s="33"/>
      <c r="F41" s="95">
        <v>8</v>
      </c>
      <c r="G41" s="72"/>
      <c r="H41" s="95">
        <v>10</v>
      </c>
      <c r="I41" s="72"/>
      <c r="J41" s="50">
        <v>13</v>
      </c>
      <c r="K41" s="3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70"/>
      <c r="C42" s="53"/>
      <c r="D42" s="53"/>
      <c r="E42" s="53"/>
      <c r="F42" s="53"/>
      <c r="G42" s="53"/>
      <c r="H42" s="53"/>
      <c r="I42" s="53"/>
      <c r="J42" s="53"/>
      <c r="K42" s="5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90" t="s">
        <v>61</v>
      </c>
      <c r="C43" s="46"/>
      <c r="D43" s="16"/>
      <c r="E43" s="13" t="s">
        <v>52</v>
      </c>
      <c r="F43" s="16"/>
      <c r="G43" s="13" t="s">
        <v>53</v>
      </c>
      <c r="H43" s="93">
        <f>D43+F43</f>
        <v>0</v>
      </c>
      <c r="I43" s="46"/>
      <c r="J43" s="46"/>
      <c r="K43" s="46"/>
      <c r="L43" s="1"/>
      <c r="M43" s="14" t="s">
        <v>54</v>
      </c>
      <c r="N43" s="14">
        <f>IF(H43&lt;2,0,IF(H43&gt;=2,IF(H43&gt;=4,3,2)))</f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>
      <c r="A44" s="1"/>
      <c r="B44" s="40" t="s">
        <v>62</v>
      </c>
      <c r="C44" s="33"/>
      <c r="D44" s="50" t="s">
        <v>63</v>
      </c>
      <c r="E44" s="36"/>
      <c r="F44" s="36"/>
      <c r="G44" s="33"/>
      <c r="H44" s="50" t="s">
        <v>64</v>
      </c>
      <c r="I44" s="36"/>
      <c r="J44" s="36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40" t="s">
        <v>65</v>
      </c>
      <c r="C45" s="33"/>
      <c r="D45" s="50">
        <v>2</v>
      </c>
      <c r="E45" s="36"/>
      <c r="F45" s="36"/>
      <c r="G45" s="33"/>
      <c r="H45" s="50">
        <v>3</v>
      </c>
      <c r="I45" s="36"/>
      <c r="J45" s="36"/>
      <c r="K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88"/>
      <c r="C46" s="53"/>
      <c r="D46" s="53"/>
      <c r="E46" s="53"/>
      <c r="F46" s="53"/>
      <c r="G46" s="53"/>
      <c r="H46" s="53"/>
      <c r="I46" s="53"/>
      <c r="J46" s="53"/>
      <c r="K46" s="5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90" t="s">
        <v>66</v>
      </c>
      <c r="C47" s="46"/>
      <c r="D47" s="16"/>
      <c r="E47" s="89" t="s">
        <v>67</v>
      </c>
      <c r="F47" s="46"/>
      <c r="G47" s="46"/>
      <c r="H47" s="46"/>
      <c r="I47" s="16"/>
      <c r="J47" s="13" t="s">
        <v>53</v>
      </c>
      <c r="K47" s="17">
        <f>D47+I47</f>
        <v>0</v>
      </c>
      <c r="L47" s="1"/>
      <c r="M47" s="14" t="s">
        <v>54</v>
      </c>
      <c r="N47" s="14">
        <f>IF(K47&lt;1,0,IF(K47&gt;1,IF(K47&gt;=2,2,),1))</f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81" t="s">
        <v>68</v>
      </c>
      <c r="C48" s="54"/>
      <c r="D48" s="92" t="s">
        <v>69</v>
      </c>
      <c r="E48" s="53"/>
      <c r="F48" s="53"/>
      <c r="G48" s="54"/>
      <c r="H48" s="92" t="s">
        <v>70</v>
      </c>
      <c r="I48" s="53"/>
      <c r="J48" s="53"/>
      <c r="K48" s="5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71" t="s">
        <v>71</v>
      </c>
      <c r="C49" s="72"/>
      <c r="D49" s="82"/>
      <c r="E49" s="46"/>
      <c r="F49" s="46"/>
      <c r="G49" s="72"/>
      <c r="H49" s="82"/>
      <c r="I49" s="46"/>
      <c r="J49" s="46"/>
      <c r="K49" s="7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40" t="s">
        <v>60</v>
      </c>
      <c r="C50" s="33"/>
      <c r="D50" s="50">
        <v>1</v>
      </c>
      <c r="E50" s="36"/>
      <c r="F50" s="36"/>
      <c r="G50" s="33"/>
      <c r="H50" s="50">
        <v>2</v>
      </c>
      <c r="I50" s="36"/>
      <c r="J50" s="36"/>
      <c r="K50" s="3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88"/>
      <c r="C51" s="53"/>
      <c r="D51" s="53"/>
      <c r="E51" s="53"/>
      <c r="F51" s="53"/>
      <c r="G51" s="53"/>
      <c r="H51" s="53"/>
      <c r="I51" s="53"/>
      <c r="J51" s="53"/>
      <c r="K51" s="5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91" t="s">
        <v>72</v>
      </c>
      <c r="C52" s="46"/>
      <c r="D52" s="91"/>
      <c r="E52" s="46"/>
      <c r="F52" s="46"/>
      <c r="G52" s="46"/>
      <c r="H52" s="46"/>
      <c r="I52" s="46"/>
      <c r="J52" s="46"/>
      <c r="K52" s="46"/>
      <c r="L52" s="1"/>
      <c r="M52" s="14" t="s">
        <v>54</v>
      </c>
      <c r="N52" s="14">
        <f>IFERROR(IF(H39/H43&lt;=8,2,0),0)</f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40" t="s">
        <v>73</v>
      </c>
      <c r="C53" s="33"/>
      <c r="D53" s="50" t="s">
        <v>74</v>
      </c>
      <c r="E53" s="36"/>
      <c r="F53" s="36"/>
      <c r="G53" s="36"/>
      <c r="H53" s="36"/>
      <c r="I53" s="36"/>
      <c r="J53" s="36"/>
      <c r="K53" s="3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40" t="s">
        <v>65</v>
      </c>
      <c r="C54" s="33"/>
      <c r="D54" s="50">
        <v>2</v>
      </c>
      <c r="E54" s="36"/>
      <c r="F54" s="36"/>
      <c r="G54" s="36"/>
      <c r="H54" s="36"/>
      <c r="I54" s="36"/>
      <c r="J54" s="36"/>
      <c r="K54" s="3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88"/>
      <c r="C55" s="53"/>
      <c r="D55" s="53"/>
      <c r="E55" s="53"/>
      <c r="F55" s="53"/>
      <c r="G55" s="53"/>
      <c r="H55" s="53"/>
      <c r="I55" s="53"/>
      <c r="J55" s="53"/>
      <c r="K55" s="5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90" t="s">
        <v>75</v>
      </c>
      <c r="C56" s="46"/>
      <c r="D56" s="16"/>
      <c r="E56" s="89" t="s">
        <v>53</v>
      </c>
      <c r="F56" s="46"/>
      <c r="G56" s="46"/>
      <c r="H56" s="46"/>
      <c r="I56" s="46"/>
      <c r="J56" s="46"/>
      <c r="K56" s="46"/>
      <c r="L56" s="1"/>
      <c r="M56" s="14" t="s">
        <v>54</v>
      </c>
      <c r="N56" s="14">
        <f>IF(D56&lt;1,0,IF(D56&gt;1,IF(D56&gt;=2,2,),1))</f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>
      <c r="A57" s="1"/>
      <c r="B57" s="40" t="s">
        <v>76</v>
      </c>
      <c r="C57" s="33"/>
      <c r="D57" s="50" t="s">
        <v>69</v>
      </c>
      <c r="E57" s="36"/>
      <c r="F57" s="36"/>
      <c r="G57" s="33"/>
      <c r="H57" s="50" t="s">
        <v>70</v>
      </c>
      <c r="I57" s="36"/>
      <c r="J57" s="36"/>
      <c r="K57" s="3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40" t="s">
        <v>60</v>
      </c>
      <c r="C58" s="33"/>
      <c r="D58" s="50">
        <v>1</v>
      </c>
      <c r="E58" s="36"/>
      <c r="F58" s="36"/>
      <c r="G58" s="33"/>
      <c r="H58" s="50">
        <v>2</v>
      </c>
      <c r="I58" s="36"/>
      <c r="J58" s="36"/>
      <c r="K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88"/>
      <c r="C59" s="53"/>
      <c r="D59" s="53"/>
      <c r="E59" s="53"/>
      <c r="F59" s="53"/>
      <c r="G59" s="53"/>
      <c r="H59" s="53"/>
      <c r="I59" s="53"/>
      <c r="J59" s="53"/>
      <c r="K59" s="5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44" t="str">
        <f>CONCATENATE("2.  於 ",B2-1," 年 1 月 1 日至 12 月 31 日內，考獲進度性獎章記錄")</f>
        <v>2.  於 2024 年 1 月 1 日至 12 月 31 日內，考獲進度性獎章記錄</v>
      </c>
      <c r="C60" s="39"/>
      <c r="D60" s="39"/>
      <c r="E60" s="39"/>
      <c r="F60" s="39"/>
      <c r="G60" s="39"/>
      <c r="H60" s="39"/>
      <c r="I60" s="39"/>
      <c r="J60" s="38" t="s">
        <v>77</v>
      </c>
      <c r="K60" s="3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89" t="s">
        <v>78</v>
      </c>
      <c r="C61" s="46"/>
      <c r="D61" s="46"/>
      <c r="E61" s="46"/>
      <c r="F61" s="46"/>
      <c r="G61" s="46"/>
      <c r="H61" s="46"/>
      <c r="I61" s="46"/>
      <c r="J61" s="46"/>
      <c r="K61" s="19" t="e">
        <f>SUM(F63:K66)/H39</f>
        <v>#DIV/0!</v>
      </c>
      <c r="L61" s="1"/>
      <c r="M61" s="14" t="s">
        <v>54</v>
      </c>
      <c r="N61" s="20">
        <f>IFERROR(IF(K61&lt;0.15,0,IF(K61&gt;=0.15,IF(K61&gt;=0.25,IF(K61&gt;=0.35,IF(K61&gt;=0.45,IF(K61&gt;=0.55,IF(K61&gt;=0.65,IF(K61&gt;=0.75,14,12),10),8),7),6),5))),0)</f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40" t="s">
        <v>79</v>
      </c>
      <c r="C62" s="36"/>
      <c r="D62" s="36"/>
      <c r="E62" s="33"/>
      <c r="F62" s="40" t="s">
        <v>80</v>
      </c>
      <c r="G62" s="36"/>
      <c r="H62" s="36"/>
      <c r="I62" s="36"/>
      <c r="J62" s="36"/>
      <c r="K62" s="3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50" t="s">
        <v>81</v>
      </c>
      <c r="C63" s="36"/>
      <c r="D63" s="36"/>
      <c r="E63" s="33"/>
      <c r="F63" s="56"/>
      <c r="G63" s="36"/>
      <c r="H63" s="36"/>
      <c r="I63" s="36"/>
      <c r="J63" s="36"/>
      <c r="K63" s="3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50" t="s">
        <v>82</v>
      </c>
      <c r="C64" s="36"/>
      <c r="D64" s="36"/>
      <c r="E64" s="33"/>
      <c r="F64" s="56"/>
      <c r="G64" s="36"/>
      <c r="H64" s="36"/>
      <c r="I64" s="36"/>
      <c r="J64" s="36"/>
      <c r="K64" s="3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50" t="s">
        <v>83</v>
      </c>
      <c r="C65" s="36"/>
      <c r="D65" s="36"/>
      <c r="E65" s="33"/>
      <c r="F65" s="56"/>
      <c r="G65" s="36"/>
      <c r="H65" s="36"/>
      <c r="I65" s="36"/>
      <c r="J65" s="36"/>
      <c r="K65" s="3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50" t="s">
        <v>84</v>
      </c>
      <c r="C66" s="36"/>
      <c r="D66" s="36"/>
      <c r="E66" s="33"/>
      <c r="F66" s="56"/>
      <c r="G66" s="36"/>
      <c r="H66" s="36"/>
      <c r="I66" s="36"/>
      <c r="J66" s="36"/>
      <c r="K66" s="3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86"/>
      <c r="C67" s="36"/>
      <c r="D67" s="36"/>
      <c r="E67" s="36"/>
      <c r="F67" s="36"/>
      <c r="G67" s="36"/>
      <c r="H67" s="36"/>
      <c r="I67" s="36"/>
      <c r="J67" s="36"/>
      <c r="K67" s="3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81" t="s">
        <v>85</v>
      </c>
      <c r="C68" s="53"/>
      <c r="D68" s="54"/>
      <c r="E68" s="87">
        <v>0.15</v>
      </c>
      <c r="F68" s="83">
        <v>0.25</v>
      </c>
      <c r="G68" s="83">
        <v>0.35</v>
      </c>
      <c r="H68" s="83">
        <v>0.45</v>
      </c>
      <c r="I68" s="83">
        <v>0.55000000000000004</v>
      </c>
      <c r="J68" s="83">
        <v>0.65</v>
      </c>
      <c r="K68" s="83">
        <v>0.75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85" t="s">
        <v>86</v>
      </c>
      <c r="C69" s="39"/>
      <c r="D69" s="77"/>
      <c r="E69" s="72"/>
      <c r="F69" s="84"/>
      <c r="G69" s="84"/>
      <c r="H69" s="84"/>
      <c r="I69" s="84"/>
      <c r="J69" s="84"/>
      <c r="K69" s="8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40" t="s">
        <v>60</v>
      </c>
      <c r="C70" s="36"/>
      <c r="D70" s="33"/>
      <c r="E70" s="21">
        <v>5</v>
      </c>
      <c r="F70" s="21">
        <v>6</v>
      </c>
      <c r="G70" s="21">
        <v>7</v>
      </c>
      <c r="H70" s="21">
        <v>8</v>
      </c>
      <c r="I70" s="21">
        <v>10</v>
      </c>
      <c r="J70" s="21">
        <v>12</v>
      </c>
      <c r="K70" s="21">
        <v>14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44" t="str">
        <f>CONCATENATE("3.  於 ",B2-1," 年 1 月 1 日至 12 月 31 日內，考獲支部最高獎章記錄")</f>
        <v>3.  於 2024 年 1 月 1 日至 12 月 31 日內，考獲支部最高獎章記錄</v>
      </c>
      <c r="C72" s="39"/>
      <c r="D72" s="39"/>
      <c r="E72" s="39"/>
      <c r="F72" s="39"/>
      <c r="G72" s="39"/>
      <c r="H72" s="39"/>
      <c r="I72" s="39"/>
      <c r="J72" s="55" t="s">
        <v>87</v>
      </c>
      <c r="K72" s="39"/>
      <c r="L72" s="1"/>
      <c r="M72" s="23"/>
      <c r="N72" s="2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45" t="s">
        <v>88</v>
      </c>
      <c r="C73" s="46"/>
      <c r="D73" s="46"/>
      <c r="E73" s="46"/>
      <c r="F73" s="46"/>
      <c r="G73" s="46"/>
      <c r="H73" s="46"/>
      <c r="I73" s="46"/>
      <c r="J73" s="46"/>
      <c r="K73" s="4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>
      <c r="A74" s="1"/>
      <c r="B74" s="40" t="s">
        <v>89</v>
      </c>
      <c r="C74" s="36"/>
      <c r="D74" s="36"/>
      <c r="E74" s="36"/>
      <c r="F74" s="36"/>
      <c r="G74" s="33"/>
      <c r="H74" s="40" t="s">
        <v>90</v>
      </c>
      <c r="I74" s="33"/>
      <c r="J74" s="40" t="s">
        <v>60</v>
      </c>
      <c r="K74" s="3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.75" customHeight="1">
      <c r="A75" s="1"/>
      <c r="B75" s="50" t="s">
        <v>84</v>
      </c>
      <c r="C75" s="36"/>
      <c r="D75" s="36"/>
      <c r="E75" s="36"/>
      <c r="F75" s="36"/>
      <c r="G75" s="33"/>
      <c r="H75" s="50"/>
      <c r="I75" s="33"/>
      <c r="J75" s="50">
        <f>IF(H75="",0,H75)</f>
        <v>0</v>
      </c>
      <c r="K75" s="3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1"/>
      <c r="B76" s="70"/>
      <c r="C76" s="53"/>
      <c r="D76" s="53"/>
      <c r="E76" s="53"/>
      <c r="F76" s="53"/>
      <c r="G76" s="53"/>
      <c r="H76" s="53"/>
      <c r="I76" s="53"/>
      <c r="J76" s="53"/>
      <c r="K76" s="5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1"/>
      <c r="B77" s="78" t="s">
        <v>47</v>
      </c>
      <c r="C77" s="39"/>
      <c r="D77" s="39"/>
      <c r="E77" s="39"/>
      <c r="F77" s="39"/>
      <c r="G77" s="39"/>
      <c r="H77" s="39"/>
      <c r="I77" s="39"/>
      <c r="J77" s="39"/>
      <c r="K77" s="3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79"/>
      <c r="C78" s="46"/>
      <c r="D78" s="46"/>
      <c r="E78" s="46"/>
      <c r="F78" s="46"/>
      <c r="G78" s="46"/>
      <c r="H78" s="46"/>
      <c r="I78" s="46"/>
      <c r="J78" s="46"/>
      <c r="K78" s="4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74" t="s">
        <v>91</v>
      </c>
      <c r="C79" s="36"/>
      <c r="D79" s="36"/>
      <c r="E79" s="36"/>
      <c r="F79" s="36"/>
      <c r="G79" s="36"/>
      <c r="H79" s="36"/>
      <c r="I79" s="36"/>
      <c r="J79" s="80" t="s">
        <v>92</v>
      </c>
      <c r="K79" s="3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66"/>
      <c r="C80" s="53"/>
      <c r="D80" s="53"/>
      <c r="E80" s="53"/>
      <c r="F80" s="53"/>
      <c r="G80" s="53"/>
      <c r="H80" s="53"/>
      <c r="I80" s="53"/>
      <c r="J80" s="53"/>
      <c r="K80" s="5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44" t="s">
        <v>93</v>
      </c>
      <c r="C81" s="39"/>
      <c r="D81" s="39"/>
      <c r="E81" s="39"/>
      <c r="F81" s="39"/>
      <c r="G81" s="39"/>
      <c r="H81" s="39"/>
      <c r="I81" s="39"/>
      <c r="J81" s="38" t="s">
        <v>94</v>
      </c>
      <c r="K81" s="3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73"/>
      <c r="C82" s="46"/>
      <c r="D82" s="46"/>
      <c r="E82" s="46"/>
      <c r="F82" s="46"/>
      <c r="G82" s="46"/>
      <c r="H82" s="46"/>
      <c r="I82" s="46"/>
      <c r="J82" s="46"/>
      <c r="K82" s="4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1"/>
      <c r="B83" s="81" t="s">
        <v>95</v>
      </c>
      <c r="C83" s="53"/>
      <c r="D83" s="53"/>
      <c r="E83" s="53"/>
      <c r="F83" s="53"/>
      <c r="G83" s="54"/>
      <c r="H83" s="40" t="s">
        <v>60</v>
      </c>
      <c r="I83" s="36"/>
      <c r="J83" s="36"/>
      <c r="K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82"/>
      <c r="C84" s="46"/>
      <c r="D84" s="46"/>
      <c r="E84" s="46"/>
      <c r="F84" s="46"/>
      <c r="G84" s="72"/>
      <c r="H84" s="40" t="s">
        <v>96</v>
      </c>
      <c r="I84" s="33"/>
      <c r="J84" s="40" t="s">
        <v>97</v>
      </c>
      <c r="K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68" t="s">
        <v>98</v>
      </c>
      <c r="C85" s="36"/>
      <c r="D85" s="36"/>
      <c r="E85" s="36"/>
      <c r="F85" s="36"/>
      <c r="G85" s="33"/>
      <c r="H85" s="40">
        <v>1</v>
      </c>
      <c r="I85" s="33"/>
      <c r="J85" s="67"/>
      <c r="K85" s="33"/>
      <c r="L85" s="1"/>
      <c r="M85" s="1">
        <f t="shared" ref="M85:M91" si="0">IF(J85="有",1,0)</f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68" t="s">
        <v>99</v>
      </c>
      <c r="C86" s="36"/>
      <c r="D86" s="36"/>
      <c r="E86" s="36"/>
      <c r="F86" s="36"/>
      <c r="G86" s="33"/>
      <c r="H86" s="40">
        <v>1</v>
      </c>
      <c r="I86" s="33"/>
      <c r="J86" s="67"/>
      <c r="K86" s="33"/>
      <c r="L86" s="1"/>
      <c r="M86" s="1">
        <f t="shared" si="0"/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76" t="s">
        <v>100</v>
      </c>
      <c r="C87" s="39"/>
      <c r="D87" s="39"/>
      <c r="E87" s="39"/>
      <c r="F87" s="39"/>
      <c r="G87" s="77"/>
      <c r="H87" s="40">
        <v>1</v>
      </c>
      <c r="I87" s="33"/>
      <c r="J87" s="67"/>
      <c r="K87" s="33"/>
      <c r="L87" s="1"/>
      <c r="M87" s="1">
        <f t="shared" si="0"/>
        <v>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68" t="s">
        <v>101</v>
      </c>
      <c r="C88" s="36"/>
      <c r="D88" s="36"/>
      <c r="E88" s="36"/>
      <c r="F88" s="36"/>
      <c r="G88" s="33"/>
      <c r="H88" s="40">
        <v>1</v>
      </c>
      <c r="I88" s="33"/>
      <c r="J88" s="67"/>
      <c r="K88" s="33"/>
      <c r="L88" s="1"/>
      <c r="M88" s="1">
        <f t="shared" si="0"/>
        <v>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68" t="s">
        <v>102</v>
      </c>
      <c r="C89" s="36"/>
      <c r="D89" s="36"/>
      <c r="E89" s="36"/>
      <c r="F89" s="36"/>
      <c r="G89" s="33"/>
      <c r="H89" s="40">
        <v>1</v>
      </c>
      <c r="I89" s="33"/>
      <c r="J89" s="67"/>
      <c r="K89" s="33"/>
      <c r="L89" s="1"/>
      <c r="M89" s="1">
        <f t="shared" si="0"/>
        <v>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68" t="s">
        <v>103</v>
      </c>
      <c r="C90" s="36"/>
      <c r="D90" s="36"/>
      <c r="E90" s="36"/>
      <c r="F90" s="36"/>
      <c r="G90" s="33"/>
      <c r="H90" s="40">
        <v>1</v>
      </c>
      <c r="I90" s="33"/>
      <c r="J90" s="67"/>
      <c r="K90" s="33"/>
      <c r="L90" s="1"/>
      <c r="M90" s="1">
        <f t="shared" si="0"/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68" t="s">
        <v>104</v>
      </c>
      <c r="C91" s="36"/>
      <c r="D91" s="36"/>
      <c r="E91" s="36"/>
      <c r="F91" s="36"/>
      <c r="G91" s="33"/>
      <c r="H91" s="40">
        <v>1</v>
      </c>
      <c r="I91" s="33"/>
      <c r="J91" s="67"/>
      <c r="K91" s="33"/>
      <c r="L91" s="1"/>
      <c r="M91" s="1">
        <f t="shared" si="0"/>
        <v>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68" t="s">
        <v>105</v>
      </c>
      <c r="C92" s="36"/>
      <c r="D92" s="36"/>
      <c r="E92" s="36"/>
      <c r="F92" s="36"/>
      <c r="G92" s="33"/>
      <c r="H92" s="40">
        <v>2</v>
      </c>
      <c r="I92" s="33"/>
      <c r="J92" s="67"/>
      <c r="K92" s="33"/>
      <c r="L92" s="1"/>
      <c r="M92" s="1">
        <f t="shared" ref="M92:M93" si="1">IF(J92="有",2,0)</f>
        <v>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68" t="s">
        <v>106</v>
      </c>
      <c r="C93" s="36"/>
      <c r="D93" s="36"/>
      <c r="E93" s="36"/>
      <c r="F93" s="36"/>
      <c r="G93" s="33"/>
      <c r="H93" s="40">
        <v>2</v>
      </c>
      <c r="I93" s="33"/>
      <c r="J93" s="67"/>
      <c r="K93" s="33"/>
      <c r="L93" s="1"/>
      <c r="M93" s="1">
        <f t="shared" si="1"/>
        <v>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68" t="s">
        <v>107</v>
      </c>
      <c r="C94" s="36"/>
      <c r="D94" s="36"/>
      <c r="E94" s="36"/>
      <c r="F94" s="36"/>
      <c r="G94" s="33"/>
      <c r="H94" s="69">
        <v>1</v>
      </c>
      <c r="I94" s="33"/>
      <c r="J94" s="67"/>
      <c r="K94" s="33"/>
      <c r="L94" s="1"/>
      <c r="M94" s="1">
        <f>IF(J94="有",1,0)</f>
        <v>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70"/>
      <c r="C95" s="53"/>
      <c r="D95" s="53"/>
      <c r="E95" s="54"/>
      <c r="F95" s="71" t="s">
        <v>108</v>
      </c>
      <c r="G95" s="72"/>
      <c r="H95" s="69">
        <v>12</v>
      </c>
      <c r="I95" s="33"/>
      <c r="J95" s="63">
        <f>IF(AND(COUNTIF(J85:K94,"有")=0,COUNTIF(J85:K94,"無")=0),0,SUM(M85:M94))</f>
        <v>0</v>
      </c>
      <c r="K95" s="3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73"/>
      <c r="C96" s="46"/>
      <c r="D96" s="46"/>
      <c r="E96" s="46"/>
      <c r="F96" s="46"/>
      <c r="G96" s="46"/>
      <c r="H96" s="46"/>
      <c r="I96" s="46"/>
      <c r="J96" s="46"/>
      <c r="K96" s="4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74" t="s">
        <v>109</v>
      </c>
      <c r="C97" s="36"/>
      <c r="D97" s="36"/>
      <c r="E97" s="36"/>
      <c r="F97" s="36"/>
      <c r="G97" s="36"/>
      <c r="H97" s="36"/>
      <c r="I97" s="36"/>
      <c r="J97" s="36"/>
      <c r="K97" s="3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66"/>
      <c r="C98" s="53"/>
      <c r="D98" s="53"/>
      <c r="E98" s="53"/>
      <c r="F98" s="53"/>
      <c r="G98" s="53"/>
      <c r="H98" s="53"/>
      <c r="I98" s="53"/>
      <c r="J98" s="53"/>
      <c r="K98" s="5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44" t="s">
        <v>110</v>
      </c>
      <c r="C99" s="39"/>
      <c r="D99" s="39"/>
      <c r="E99" s="39"/>
      <c r="F99" s="39"/>
      <c r="G99" s="39"/>
      <c r="H99" s="39"/>
      <c r="I99" s="39"/>
      <c r="J99" s="38" t="s">
        <v>111</v>
      </c>
      <c r="K99" s="3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45" t="s">
        <v>112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thickBot="1">
      <c r="A101" s="1"/>
      <c r="B101" s="40" t="s">
        <v>113</v>
      </c>
      <c r="C101" s="36"/>
      <c r="D101" s="36"/>
      <c r="E101" s="33"/>
      <c r="F101" s="40" t="s">
        <v>114</v>
      </c>
      <c r="G101" s="36"/>
      <c r="H101" s="33"/>
      <c r="I101" s="40" t="s">
        <v>60</v>
      </c>
      <c r="J101" s="36"/>
      <c r="K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thickBot="1">
      <c r="A102" s="1"/>
      <c r="B102" s="50" t="s">
        <v>115</v>
      </c>
      <c r="C102" s="36"/>
      <c r="D102" s="36"/>
      <c r="E102" s="33"/>
      <c r="F102" s="62"/>
      <c r="G102" s="36"/>
      <c r="H102" s="33"/>
      <c r="I102" s="63">
        <f>IF(ISBLANK(F102)=TRUE,0,MIN(F102*2,20))</f>
        <v>0</v>
      </c>
      <c r="J102" s="64"/>
      <c r="K102" s="6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66"/>
      <c r="C103" s="53"/>
      <c r="D103" s="53"/>
      <c r="E103" s="53"/>
      <c r="F103" s="53"/>
      <c r="G103" s="53"/>
      <c r="H103" s="53"/>
      <c r="I103" s="53"/>
      <c r="J103" s="53"/>
      <c r="K103" s="5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44" t="s">
        <v>116</v>
      </c>
      <c r="C104" s="39"/>
      <c r="D104" s="39"/>
      <c r="E104" s="39"/>
      <c r="F104" s="39"/>
      <c r="G104" s="39"/>
      <c r="H104" s="39"/>
      <c r="I104" s="39"/>
      <c r="J104" s="38" t="s">
        <v>117</v>
      </c>
      <c r="K104" s="3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45" t="s">
        <v>118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24" t="s">
        <v>119</v>
      </c>
      <c r="C106" s="40" t="s">
        <v>120</v>
      </c>
      <c r="D106" s="36"/>
      <c r="E106" s="36"/>
      <c r="F106" s="36"/>
      <c r="G106" s="36"/>
      <c r="H106" s="33"/>
      <c r="I106" s="22" t="s">
        <v>121</v>
      </c>
      <c r="J106" s="40" t="s">
        <v>60</v>
      </c>
      <c r="K106" s="3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>
      <c r="A107" s="1"/>
      <c r="B107" s="25"/>
      <c r="C107" s="34"/>
      <c r="D107" s="36"/>
      <c r="E107" s="36"/>
      <c r="F107" s="36"/>
      <c r="G107" s="36"/>
      <c r="H107" s="33"/>
      <c r="I107" s="26"/>
      <c r="J107" s="75" t="str">
        <f t="shared" ref="J107:J111" si="2">IF(ISBLANK(B107)=TRUE,"",2)</f>
        <v/>
      </c>
      <c r="K107" s="3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>
      <c r="A108" s="1"/>
      <c r="B108" s="25"/>
      <c r="C108" s="34"/>
      <c r="D108" s="36"/>
      <c r="E108" s="36"/>
      <c r="F108" s="36"/>
      <c r="G108" s="36"/>
      <c r="H108" s="33"/>
      <c r="I108" s="26"/>
      <c r="J108" s="75" t="str">
        <f t="shared" si="2"/>
        <v/>
      </c>
      <c r="K108" s="3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>
      <c r="A109" s="1"/>
      <c r="B109" s="25"/>
      <c r="C109" s="34"/>
      <c r="D109" s="36"/>
      <c r="E109" s="36"/>
      <c r="F109" s="36"/>
      <c r="G109" s="36"/>
      <c r="H109" s="33"/>
      <c r="I109" s="26"/>
      <c r="J109" s="75" t="str">
        <f t="shared" si="2"/>
        <v/>
      </c>
      <c r="K109" s="3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>
      <c r="A110" s="1"/>
      <c r="B110" s="25"/>
      <c r="C110" s="34"/>
      <c r="D110" s="36"/>
      <c r="E110" s="36"/>
      <c r="F110" s="36"/>
      <c r="G110" s="36"/>
      <c r="H110" s="33"/>
      <c r="I110" s="26"/>
      <c r="J110" s="75" t="str">
        <f t="shared" si="2"/>
        <v/>
      </c>
      <c r="K110" s="3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>
      <c r="A111" s="1"/>
      <c r="B111" s="25"/>
      <c r="C111" s="34"/>
      <c r="D111" s="36"/>
      <c r="E111" s="36"/>
      <c r="F111" s="36"/>
      <c r="G111" s="36"/>
      <c r="H111" s="33"/>
      <c r="I111" s="26"/>
      <c r="J111" s="75" t="str">
        <f t="shared" si="2"/>
        <v/>
      </c>
      <c r="K111" s="3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60"/>
      <c r="C112" s="53"/>
      <c r="D112" s="53"/>
      <c r="E112" s="53"/>
      <c r="F112" s="53"/>
      <c r="G112" s="53"/>
      <c r="H112" s="54"/>
      <c r="I112" s="18" t="s">
        <v>108</v>
      </c>
      <c r="J112" s="50">
        <f>IF(ISBLANK(B107)=TRUE,0,MIN(SUM(J107:K111),10))</f>
        <v>0</v>
      </c>
      <c r="K112" s="3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2" t="s">
        <v>46</v>
      </c>
      <c r="C113" s="42" t="s">
        <v>47</v>
      </c>
      <c r="D113" s="39"/>
      <c r="E113" s="39"/>
      <c r="F113" s="39"/>
      <c r="G113" s="39"/>
      <c r="H113" s="39"/>
      <c r="I113" s="39"/>
      <c r="J113" s="39"/>
      <c r="K113" s="3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43"/>
      <c r="C114" s="39"/>
      <c r="D114" s="39"/>
      <c r="E114" s="39"/>
      <c r="F114" s="39"/>
      <c r="G114" s="39"/>
      <c r="H114" s="39"/>
      <c r="I114" s="39"/>
      <c r="J114" s="39"/>
      <c r="K114" s="3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44" t="s">
        <v>122</v>
      </c>
      <c r="C115" s="39"/>
      <c r="D115" s="39"/>
      <c r="E115" s="39"/>
      <c r="F115" s="39"/>
      <c r="G115" s="39"/>
      <c r="H115" s="39"/>
      <c r="I115" s="39"/>
      <c r="J115" s="38" t="s">
        <v>123</v>
      </c>
      <c r="K115" s="3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45" t="s">
        <v>124</v>
      </c>
      <c r="C116" s="46"/>
      <c r="D116" s="46"/>
      <c r="E116" s="46"/>
      <c r="F116" s="46"/>
      <c r="G116" s="46"/>
      <c r="H116" s="46"/>
      <c r="I116" s="4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>
      <c r="A117" s="1"/>
      <c r="B117" s="24" t="s">
        <v>125</v>
      </c>
      <c r="C117" s="40" t="s">
        <v>126</v>
      </c>
      <c r="D117" s="33"/>
      <c r="E117" s="40" t="s">
        <v>120</v>
      </c>
      <c r="F117" s="36"/>
      <c r="G117" s="36"/>
      <c r="H117" s="33"/>
      <c r="I117" s="15" t="s">
        <v>121</v>
      </c>
      <c r="J117" s="40" t="s">
        <v>60</v>
      </c>
      <c r="K117" s="3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25"/>
      <c r="C118" s="34"/>
      <c r="D118" s="35"/>
      <c r="E118" s="34"/>
      <c r="F118" s="36"/>
      <c r="G118" s="36"/>
      <c r="H118" s="33"/>
      <c r="I118" s="27"/>
      <c r="J118" s="32" t="str">
        <f t="shared" ref="J118:J128" si="3">IF(ISBLANK(B118)=TRUE,"",IF(C118=M$118,2,1))</f>
        <v/>
      </c>
      <c r="K118" s="33"/>
      <c r="L118" s="1"/>
      <c r="M118" s="1" t="s">
        <v>127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25"/>
      <c r="C119" s="34"/>
      <c r="D119" s="35"/>
      <c r="E119" s="34"/>
      <c r="F119" s="36"/>
      <c r="G119" s="36"/>
      <c r="H119" s="33"/>
      <c r="I119" s="27"/>
      <c r="J119" s="32" t="str">
        <f t="shared" si="3"/>
        <v/>
      </c>
      <c r="K119" s="33"/>
      <c r="L119" s="1"/>
      <c r="M119" s="1" t="s">
        <v>128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25"/>
      <c r="C120" s="34"/>
      <c r="D120" s="35"/>
      <c r="E120" s="34"/>
      <c r="F120" s="36"/>
      <c r="G120" s="36"/>
      <c r="H120" s="33"/>
      <c r="I120" s="27"/>
      <c r="J120" s="32" t="str">
        <f t="shared" si="3"/>
        <v/>
      </c>
      <c r="K120" s="3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25"/>
      <c r="C121" s="34"/>
      <c r="D121" s="35"/>
      <c r="E121" s="34"/>
      <c r="F121" s="36"/>
      <c r="G121" s="36"/>
      <c r="H121" s="33"/>
      <c r="I121" s="27"/>
      <c r="J121" s="32" t="str">
        <f t="shared" si="3"/>
        <v/>
      </c>
      <c r="K121" s="3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25"/>
      <c r="C122" s="34"/>
      <c r="D122" s="35"/>
      <c r="E122" s="34"/>
      <c r="F122" s="36"/>
      <c r="G122" s="36"/>
      <c r="H122" s="33"/>
      <c r="I122" s="27"/>
      <c r="J122" s="32" t="str">
        <f t="shared" si="3"/>
        <v/>
      </c>
      <c r="K122" s="3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25"/>
      <c r="C123" s="34"/>
      <c r="D123" s="33"/>
      <c r="E123" s="34"/>
      <c r="F123" s="36"/>
      <c r="G123" s="36"/>
      <c r="H123" s="33"/>
      <c r="I123" s="27"/>
      <c r="J123" s="32" t="str">
        <f t="shared" si="3"/>
        <v/>
      </c>
      <c r="K123" s="3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25"/>
      <c r="C124" s="34"/>
      <c r="D124" s="35"/>
      <c r="E124" s="34"/>
      <c r="F124" s="36"/>
      <c r="G124" s="36"/>
      <c r="H124" s="33"/>
      <c r="I124" s="27"/>
      <c r="J124" s="32" t="str">
        <f t="shared" si="3"/>
        <v/>
      </c>
      <c r="K124" s="3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25"/>
      <c r="C125" s="34"/>
      <c r="D125" s="35"/>
      <c r="E125" s="34"/>
      <c r="F125" s="36"/>
      <c r="G125" s="36"/>
      <c r="H125" s="33"/>
      <c r="I125" s="27"/>
      <c r="J125" s="32" t="str">
        <f t="shared" si="3"/>
        <v/>
      </c>
      <c r="K125" s="3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25"/>
      <c r="C126" s="34"/>
      <c r="D126" s="35"/>
      <c r="E126" s="34"/>
      <c r="F126" s="36"/>
      <c r="G126" s="36"/>
      <c r="H126" s="33"/>
      <c r="I126" s="27"/>
      <c r="J126" s="32" t="str">
        <f t="shared" si="3"/>
        <v/>
      </c>
      <c r="K126" s="3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25"/>
      <c r="C127" s="34"/>
      <c r="D127" s="35"/>
      <c r="E127" s="34"/>
      <c r="F127" s="36"/>
      <c r="G127" s="36"/>
      <c r="H127" s="33"/>
      <c r="I127" s="27"/>
      <c r="J127" s="32" t="str">
        <f t="shared" si="3"/>
        <v/>
      </c>
      <c r="K127" s="3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25"/>
      <c r="C128" s="34"/>
      <c r="D128" s="35"/>
      <c r="E128" s="34"/>
      <c r="F128" s="36"/>
      <c r="G128" s="36"/>
      <c r="H128" s="33"/>
      <c r="I128" s="27"/>
      <c r="J128" s="32" t="str">
        <f t="shared" si="3"/>
        <v/>
      </c>
      <c r="K128" s="3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60"/>
      <c r="C129" s="53"/>
      <c r="D129" s="53"/>
      <c r="E129" s="53"/>
      <c r="F129" s="53"/>
      <c r="G129" s="53"/>
      <c r="H129" s="54"/>
      <c r="I129" s="18" t="s">
        <v>108</v>
      </c>
      <c r="J129" s="50">
        <f>IF(ISBLANK(B118)=TRUE,0,MIN(SUM(J118:K128),11))</f>
        <v>0</v>
      </c>
      <c r="K129" s="3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44" t="s">
        <v>129</v>
      </c>
      <c r="C131" s="39"/>
      <c r="D131" s="39"/>
      <c r="E131" s="39"/>
      <c r="F131" s="39"/>
      <c r="G131" s="39"/>
      <c r="H131" s="39"/>
      <c r="I131" s="39"/>
      <c r="J131" s="38" t="s">
        <v>123</v>
      </c>
      <c r="K131" s="3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28" t="s">
        <v>130</v>
      </c>
      <c r="C132" s="28"/>
      <c r="D132" s="2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24" t="s">
        <v>119</v>
      </c>
      <c r="C133" s="40" t="s">
        <v>126</v>
      </c>
      <c r="D133" s="33"/>
      <c r="E133" s="40" t="s">
        <v>120</v>
      </c>
      <c r="F133" s="36"/>
      <c r="G133" s="36"/>
      <c r="H133" s="33"/>
      <c r="I133" s="15" t="s">
        <v>121</v>
      </c>
      <c r="J133" s="40" t="s">
        <v>60</v>
      </c>
      <c r="K133" s="3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25"/>
      <c r="C134" s="34"/>
      <c r="D134" s="33"/>
      <c r="E134" s="37"/>
      <c r="F134" s="36"/>
      <c r="G134" s="36"/>
      <c r="H134" s="33"/>
      <c r="I134" s="29"/>
      <c r="J134" s="32" t="str">
        <f t="shared" ref="J134:J144" si="4">IF(ISBLANK(B134)=TRUE,"",IF(C134=M$134,2,1))</f>
        <v/>
      </c>
      <c r="K134" s="33"/>
      <c r="L134" s="1"/>
      <c r="M134" s="1" t="s">
        <v>127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25"/>
      <c r="C135" s="34"/>
      <c r="D135" s="33"/>
      <c r="E135" s="37"/>
      <c r="F135" s="36"/>
      <c r="G135" s="36"/>
      <c r="H135" s="33"/>
      <c r="I135" s="29"/>
      <c r="J135" s="32" t="str">
        <f t="shared" si="4"/>
        <v/>
      </c>
      <c r="K135" s="33"/>
      <c r="L135" s="1"/>
      <c r="M135" s="1" t="s">
        <v>131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25"/>
      <c r="C136" s="34"/>
      <c r="D136" s="33"/>
      <c r="E136" s="37"/>
      <c r="F136" s="36"/>
      <c r="G136" s="36"/>
      <c r="H136" s="33"/>
      <c r="I136" s="29"/>
      <c r="J136" s="32" t="str">
        <f t="shared" si="4"/>
        <v/>
      </c>
      <c r="K136" s="3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25"/>
      <c r="C137" s="34"/>
      <c r="D137" s="33"/>
      <c r="E137" s="37"/>
      <c r="F137" s="36"/>
      <c r="G137" s="36"/>
      <c r="H137" s="33"/>
      <c r="I137" s="29"/>
      <c r="J137" s="32" t="str">
        <f t="shared" si="4"/>
        <v/>
      </c>
      <c r="K137" s="3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25"/>
      <c r="C138" s="34"/>
      <c r="D138" s="33"/>
      <c r="E138" s="37"/>
      <c r="F138" s="36"/>
      <c r="G138" s="36"/>
      <c r="H138" s="33"/>
      <c r="I138" s="29"/>
      <c r="J138" s="32" t="str">
        <f t="shared" si="4"/>
        <v/>
      </c>
      <c r="K138" s="3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25"/>
      <c r="C139" s="34"/>
      <c r="D139" s="33"/>
      <c r="E139" s="37"/>
      <c r="F139" s="36"/>
      <c r="G139" s="36"/>
      <c r="H139" s="33"/>
      <c r="I139" s="29"/>
      <c r="J139" s="32" t="str">
        <f t="shared" si="4"/>
        <v/>
      </c>
      <c r="K139" s="3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25"/>
      <c r="C140" s="34"/>
      <c r="D140" s="33"/>
      <c r="E140" s="37"/>
      <c r="F140" s="36"/>
      <c r="G140" s="36"/>
      <c r="H140" s="33"/>
      <c r="I140" s="29"/>
      <c r="J140" s="32" t="str">
        <f t="shared" si="4"/>
        <v/>
      </c>
      <c r="K140" s="3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25"/>
      <c r="C141" s="34"/>
      <c r="D141" s="33"/>
      <c r="E141" s="37"/>
      <c r="F141" s="36"/>
      <c r="G141" s="36"/>
      <c r="H141" s="33"/>
      <c r="I141" s="29"/>
      <c r="J141" s="32" t="str">
        <f t="shared" si="4"/>
        <v/>
      </c>
      <c r="K141" s="3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25"/>
      <c r="C142" s="34"/>
      <c r="D142" s="33"/>
      <c r="E142" s="37"/>
      <c r="F142" s="36"/>
      <c r="G142" s="36"/>
      <c r="H142" s="33"/>
      <c r="I142" s="29"/>
      <c r="J142" s="32" t="str">
        <f t="shared" si="4"/>
        <v/>
      </c>
      <c r="K142" s="3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25"/>
      <c r="C143" s="34"/>
      <c r="D143" s="33"/>
      <c r="E143" s="37"/>
      <c r="F143" s="36"/>
      <c r="G143" s="36"/>
      <c r="H143" s="33"/>
      <c r="I143" s="29"/>
      <c r="J143" s="32" t="str">
        <f t="shared" si="4"/>
        <v/>
      </c>
      <c r="K143" s="3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25"/>
      <c r="C144" s="34"/>
      <c r="D144" s="33"/>
      <c r="E144" s="37"/>
      <c r="F144" s="36"/>
      <c r="G144" s="36"/>
      <c r="H144" s="33"/>
      <c r="I144" s="29"/>
      <c r="J144" s="32" t="str">
        <f t="shared" si="4"/>
        <v/>
      </c>
      <c r="K144" s="3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60"/>
      <c r="C145" s="53"/>
      <c r="D145" s="53"/>
      <c r="E145" s="53"/>
      <c r="F145" s="53"/>
      <c r="G145" s="53"/>
      <c r="H145" s="54"/>
      <c r="I145" s="15" t="s">
        <v>108</v>
      </c>
      <c r="J145" s="50">
        <f>IF(ISBLANK(B134)=TRUE,0,MIN(SUM(J134:K144),11))</f>
        <v>0</v>
      </c>
      <c r="K145" s="3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47"/>
      <c r="C146" s="39"/>
      <c r="D146" s="39"/>
      <c r="E146" s="39"/>
      <c r="F146" s="39"/>
      <c r="G146" s="39"/>
      <c r="H146" s="39"/>
      <c r="I146" s="39"/>
      <c r="J146" s="39"/>
      <c r="K146" s="3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44" t="s">
        <v>132</v>
      </c>
      <c r="C147" s="39"/>
      <c r="D147" s="39"/>
      <c r="E147" s="39"/>
      <c r="F147" s="39"/>
      <c r="G147" s="39"/>
      <c r="H147" s="39"/>
      <c r="I147" s="39"/>
      <c r="J147" s="38" t="s">
        <v>133</v>
      </c>
      <c r="K147" s="3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28" t="s">
        <v>134</v>
      </c>
      <c r="C148" s="28"/>
      <c r="D148" s="28"/>
      <c r="E148" s="1"/>
      <c r="F148" s="1"/>
      <c r="G148" s="1"/>
      <c r="H148" s="1"/>
      <c r="I148" s="1"/>
      <c r="J148" s="3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24" t="s">
        <v>125</v>
      </c>
      <c r="C149" s="40" t="s">
        <v>126</v>
      </c>
      <c r="D149" s="33"/>
      <c r="E149" s="40" t="s">
        <v>120</v>
      </c>
      <c r="F149" s="36"/>
      <c r="G149" s="36"/>
      <c r="H149" s="33"/>
      <c r="I149" s="15" t="s">
        <v>121</v>
      </c>
      <c r="J149" s="40" t="s">
        <v>60</v>
      </c>
      <c r="K149" s="3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25"/>
      <c r="C150" s="34"/>
      <c r="D150" s="35"/>
      <c r="E150" s="34"/>
      <c r="F150" s="36"/>
      <c r="G150" s="36"/>
      <c r="H150" s="33"/>
      <c r="I150" s="26"/>
      <c r="J150" s="32" t="str">
        <f t="shared" ref="J150:J155" si="5">IF(ISBLANK(B150)=TRUE,"",IF(C150=M$150,2,1))</f>
        <v/>
      </c>
      <c r="K150" s="33"/>
      <c r="L150" s="1"/>
      <c r="M150" s="1" t="s">
        <v>135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25"/>
      <c r="C151" s="34"/>
      <c r="D151" s="35"/>
      <c r="E151" s="34"/>
      <c r="F151" s="36"/>
      <c r="G151" s="36"/>
      <c r="H151" s="33"/>
      <c r="I151" s="26"/>
      <c r="J151" s="32" t="str">
        <f t="shared" si="5"/>
        <v/>
      </c>
      <c r="K151" s="33"/>
      <c r="L151" s="1"/>
      <c r="M151" s="1" t="s">
        <v>136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25"/>
      <c r="C152" s="34"/>
      <c r="D152" s="35"/>
      <c r="E152" s="34"/>
      <c r="F152" s="36"/>
      <c r="G152" s="36"/>
      <c r="H152" s="33"/>
      <c r="I152" s="26"/>
      <c r="J152" s="32" t="str">
        <f t="shared" si="5"/>
        <v/>
      </c>
      <c r="K152" s="3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25"/>
      <c r="C153" s="34"/>
      <c r="D153" s="35"/>
      <c r="E153" s="34"/>
      <c r="F153" s="36"/>
      <c r="G153" s="36"/>
      <c r="H153" s="33"/>
      <c r="I153" s="26"/>
      <c r="J153" s="32" t="str">
        <f t="shared" si="5"/>
        <v/>
      </c>
      <c r="K153" s="3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25"/>
      <c r="C154" s="34"/>
      <c r="D154" s="35"/>
      <c r="E154" s="34"/>
      <c r="F154" s="36"/>
      <c r="G154" s="36"/>
      <c r="H154" s="33"/>
      <c r="I154" s="26"/>
      <c r="J154" s="32" t="str">
        <f t="shared" si="5"/>
        <v/>
      </c>
      <c r="K154" s="3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25"/>
      <c r="C155" s="34"/>
      <c r="D155" s="35"/>
      <c r="E155" s="34"/>
      <c r="F155" s="36"/>
      <c r="G155" s="36"/>
      <c r="H155" s="33"/>
      <c r="I155" s="26"/>
      <c r="J155" s="32" t="str">
        <f t="shared" si="5"/>
        <v/>
      </c>
      <c r="K155" s="3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60"/>
      <c r="C156" s="53"/>
      <c r="D156" s="53"/>
      <c r="E156" s="53"/>
      <c r="F156" s="53"/>
      <c r="G156" s="53"/>
      <c r="H156" s="54"/>
      <c r="I156" s="18" t="s">
        <v>108</v>
      </c>
      <c r="J156" s="50">
        <f>IF(ISBLANK(B150)=TRUE,0,MIN(SUM(J150:K155),6))</f>
        <v>0</v>
      </c>
      <c r="K156" s="6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2" t="s">
        <v>46</v>
      </c>
      <c r="C157" s="42" t="s">
        <v>47</v>
      </c>
      <c r="D157" s="39"/>
      <c r="E157" s="39"/>
      <c r="F157" s="39"/>
      <c r="G157" s="39"/>
      <c r="H157" s="39"/>
      <c r="I157" s="39"/>
      <c r="J157" s="39"/>
      <c r="K157" s="3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44" t="s">
        <v>137</v>
      </c>
      <c r="C158" s="39"/>
      <c r="D158" s="39"/>
      <c r="E158" s="39"/>
      <c r="F158" s="39"/>
      <c r="G158" s="39"/>
      <c r="H158" s="39"/>
      <c r="I158" s="39"/>
      <c r="J158" s="38" t="s">
        <v>138</v>
      </c>
      <c r="K158" s="3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49"/>
      <c r="C159" s="46"/>
      <c r="D159" s="46"/>
      <c r="E159" s="46"/>
      <c r="F159" s="46"/>
      <c r="G159" s="46"/>
      <c r="H159" s="46"/>
      <c r="I159" s="46"/>
      <c r="J159" s="46"/>
      <c r="K159" s="4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24" t="s">
        <v>139</v>
      </c>
      <c r="C160" s="40" t="s">
        <v>140</v>
      </c>
      <c r="D160" s="36"/>
      <c r="E160" s="36"/>
      <c r="F160" s="36"/>
      <c r="G160" s="36"/>
      <c r="H160" s="36"/>
      <c r="I160" s="33"/>
      <c r="J160" s="40" t="s">
        <v>60</v>
      </c>
      <c r="K160" s="3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25"/>
      <c r="C161" s="50" t="s">
        <v>141</v>
      </c>
      <c r="D161" s="36"/>
      <c r="E161" s="36"/>
      <c r="F161" s="36"/>
      <c r="G161" s="36"/>
      <c r="H161" s="36"/>
      <c r="I161" s="33"/>
      <c r="J161" s="51">
        <f>IF(ISBLANK(B161)=TRUE,0,5)</f>
        <v>0</v>
      </c>
      <c r="K161" s="3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52"/>
      <c r="C162" s="53"/>
      <c r="D162" s="53"/>
      <c r="E162" s="53"/>
      <c r="F162" s="53"/>
      <c r="G162" s="53"/>
      <c r="H162" s="54"/>
      <c r="I162" s="15" t="s">
        <v>108</v>
      </c>
      <c r="J162" s="50">
        <f>J161</f>
        <v>0</v>
      </c>
      <c r="K162" s="3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43"/>
      <c r="C163" s="39"/>
      <c r="D163" s="39"/>
      <c r="E163" s="39"/>
      <c r="F163" s="39"/>
      <c r="G163" s="39"/>
      <c r="H163" s="39"/>
      <c r="I163" s="39"/>
      <c r="J163" s="39"/>
      <c r="K163" s="3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44" t="s">
        <v>142</v>
      </c>
      <c r="C164" s="39"/>
      <c r="D164" s="39"/>
      <c r="E164" s="39"/>
      <c r="F164" s="39"/>
      <c r="G164" s="39"/>
      <c r="H164" s="39"/>
      <c r="I164" s="39"/>
      <c r="J164" s="55" t="s">
        <v>143</v>
      </c>
      <c r="K164" s="3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38"/>
      <c r="C165" s="39"/>
      <c r="D165" s="39"/>
      <c r="E165" s="39"/>
      <c r="F165" s="39"/>
      <c r="G165" s="39"/>
      <c r="H165" s="39"/>
      <c r="I165" s="39"/>
      <c r="J165" s="39"/>
      <c r="K165" s="3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45" t="s">
        <v>144</v>
      </c>
      <c r="C166" s="46"/>
      <c r="D166" s="46"/>
      <c r="E166" s="46"/>
      <c r="F166" s="46"/>
      <c r="G166" s="46"/>
      <c r="H166" s="46"/>
      <c r="I166" s="46"/>
      <c r="J166" s="46"/>
      <c r="K166" s="4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40" t="s">
        <v>145</v>
      </c>
      <c r="C167" s="36"/>
      <c r="D167" s="36"/>
      <c r="E167" s="33"/>
      <c r="F167" s="40" t="s">
        <v>126</v>
      </c>
      <c r="G167" s="33"/>
      <c r="H167" s="40" t="s">
        <v>146</v>
      </c>
      <c r="I167" s="33"/>
      <c r="J167" s="40" t="s">
        <v>60</v>
      </c>
      <c r="K167" s="3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56"/>
      <c r="C168" s="36"/>
      <c r="D168" s="36"/>
      <c r="E168" s="33"/>
      <c r="F168" s="56"/>
      <c r="G168" s="33"/>
      <c r="H168" s="56"/>
      <c r="I168" s="35"/>
      <c r="J168" s="32" t="str">
        <f>IF(ISBLANK(B168)=TRUE,"",IF(F168=M$169,3,2))</f>
        <v/>
      </c>
      <c r="K168" s="33"/>
      <c r="L168" s="1"/>
      <c r="M168" s="1" t="s">
        <v>147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56"/>
      <c r="C169" s="36"/>
      <c r="D169" s="36"/>
      <c r="E169" s="33"/>
      <c r="F169" s="56"/>
      <c r="G169" s="33"/>
      <c r="H169" s="56"/>
      <c r="I169" s="35"/>
      <c r="J169" s="32" t="str">
        <f t="shared" ref="J169:J172" si="6">IF(ISBLANK(B169)=TRUE,"",IF(F169=M$168,2,3))</f>
        <v/>
      </c>
      <c r="K169" s="33"/>
      <c r="L169" s="1"/>
      <c r="M169" s="1" t="s">
        <v>148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56"/>
      <c r="C170" s="36"/>
      <c r="D170" s="36"/>
      <c r="E170" s="33"/>
      <c r="F170" s="56"/>
      <c r="G170" s="33"/>
      <c r="H170" s="56"/>
      <c r="I170" s="35"/>
      <c r="J170" s="32" t="str">
        <f t="shared" si="6"/>
        <v/>
      </c>
      <c r="K170" s="3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56"/>
      <c r="C171" s="36"/>
      <c r="D171" s="36"/>
      <c r="E171" s="33"/>
      <c r="F171" s="56"/>
      <c r="G171" s="33"/>
      <c r="H171" s="56"/>
      <c r="I171" s="35"/>
      <c r="J171" s="32" t="str">
        <f t="shared" si="6"/>
        <v/>
      </c>
      <c r="K171" s="3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56"/>
      <c r="C172" s="36"/>
      <c r="D172" s="36"/>
      <c r="E172" s="33"/>
      <c r="F172" s="56"/>
      <c r="G172" s="33"/>
      <c r="H172" s="56"/>
      <c r="I172" s="35"/>
      <c r="J172" s="32" t="str">
        <f t="shared" si="6"/>
        <v/>
      </c>
      <c r="K172" s="3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52"/>
      <c r="C173" s="53"/>
      <c r="D173" s="53"/>
      <c r="E173" s="53"/>
      <c r="F173" s="53"/>
      <c r="G173" s="54"/>
      <c r="H173" s="40" t="s">
        <v>108</v>
      </c>
      <c r="I173" s="33"/>
      <c r="J173" s="50">
        <f>IF(ISBLANK(B168)=TRUE,0,SUM(J168:K172))</f>
        <v>0</v>
      </c>
      <c r="K173" s="3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57"/>
      <c r="C174" s="39"/>
      <c r="D174" s="39"/>
      <c r="E174" s="39"/>
      <c r="F174" s="39"/>
      <c r="G174" s="39"/>
      <c r="H174" s="39"/>
      <c r="I174" s="39"/>
      <c r="J174" s="39"/>
      <c r="K174" s="3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43" t="s">
        <v>149</v>
      </c>
      <c r="C175" s="39"/>
      <c r="D175" s="39"/>
      <c r="E175" s="39"/>
      <c r="F175" s="58"/>
      <c r="G175" s="59"/>
      <c r="H175" s="42" t="s">
        <v>150</v>
      </c>
      <c r="I175" s="39"/>
      <c r="J175" s="39"/>
      <c r="K175" s="39"/>
      <c r="L175" s="1"/>
      <c r="M175" s="1" t="s">
        <v>42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47"/>
      <c r="C176" s="39"/>
      <c r="D176" s="39"/>
      <c r="E176" s="39"/>
      <c r="F176" s="39"/>
      <c r="G176" s="39"/>
      <c r="H176" s="39"/>
      <c r="I176" s="39"/>
      <c r="J176" s="39"/>
      <c r="K176" s="39"/>
      <c r="L176" s="1"/>
      <c r="M176" s="1" t="s">
        <v>44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48" t="s">
        <v>151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409.5" customHeight="1">
      <c r="A178" s="1"/>
      <c r="B178" s="41"/>
      <c r="C178" s="39"/>
      <c r="D178" s="39"/>
      <c r="E178" s="39"/>
      <c r="F178" s="39"/>
      <c r="G178" s="39"/>
      <c r="H178" s="39"/>
      <c r="I178" s="39"/>
      <c r="J178" s="39"/>
      <c r="K178" s="3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2" t="s">
        <v>46</v>
      </c>
      <c r="C179" s="42" t="s">
        <v>47</v>
      </c>
      <c r="D179" s="39"/>
      <c r="E179" s="39"/>
      <c r="F179" s="39"/>
      <c r="G179" s="39"/>
      <c r="H179" s="39"/>
      <c r="I179" s="39"/>
      <c r="J179" s="39"/>
      <c r="K179" s="3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it807whCWOs0IpxKAMF+of9ik8VQVmfmOetB3CuseL5OovlcMlBBGY4pTxfJn14URSKuTZRBv607UiKTexybzQ==" saltValue="6o62U2q+RSEKFD6Vr4UfRA==" spinCount="100000" sheet="1" objects="1" scenarios="1" insertHyperlinks="0"/>
  <protectedRanges>
    <protectedRange sqref="J85:K94" name="F. 可供審閱的記錄"/>
    <protectedRange sqref="J29:K32" name="C. 最低標準"/>
    <protectedRange sqref="D39 F39 D43 F43 D47 I47 D56" name="D. 成員人數"/>
    <protectedRange sqref="F63:K66" name="E. 進度性獎章"/>
    <protectedRange sqref="B2:D2" name="A. Year"/>
    <protectedRange sqref="B12:G12 B16:G16 B10:D10 F10 B14:G14 H12:K12 H14:K14 H16:K16 H10:K10 C21:E25 H24:K25" name="B. 童軍旅資料"/>
    <protectedRange sqref="B118:I128 B134:I144 B161 B150:I155 B168:I172" name="H. 參與區地域及總會"/>
    <protectedRange sqref="F102:H102" name="G. 團集會"/>
    <protectedRange sqref="B107:I111" name="I. 自行舉辦"/>
    <protectedRange sqref="B175:K175 F178:G178" name="J. 附加資料"/>
  </protectedRanges>
  <mergeCells count="374">
    <mergeCell ref="B1:K1"/>
    <mergeCell ref="B2:D2"/>
    <mergeCell ref="E2:K2"/>
    <mergeCell ref="B3:K3"/>
    <mergeCell ref="B4:K4"/>
    <mergeCell ref="B5:K5"/>
    <mergeCell ref="B6:K6"/>
    <mergeCell ref="B7:K7"/>
    <mergeCell ref="B8:K8"/>
    <mergeCell ref="C9:D9"/>
    <mergeCell ref="H9:K9"/>
    <mergeCell ref="C10:D10"/>
    <mergeCell ref="H10:K10"/>
    <mergeCell ref="H11:K11"/>
    <mergeCell ref="C11:G11"/>
    <mergeCell ref="B12:G12"/>
    <mergeCell ref="H12:K12"/>
    <mergeCell ref="C13:G13"/>
    <mergeCell ref="H13:K13"/>
    <mergeCell ref="B14:G14"/>
    <mergeCell ref="H14:K14"/>
    <mergeCell ref="B18:E20"/>
    <mergeCell ref="B21:B22"/>
    <mergeCell ref="C21:E22"/>
    <mergeCell ref="B24:B25"/>
    <mergeCell ref="C24:E25"/>
    <mergeCell ref="F24:G25"/>
    <mergeCell ref="C15:G15"/>
    <mergeCell ref="H15:K15"/>
    <mergeCell ref="B16:G16"/>
    <mergeCell ref="H16:K16"/>
    <mergeCell ref="B17:K17"/>
    <mergeCell ref="F18:G20"/>
    <mergeCell ref="H18:K20"/>
    <mergeCell ref="F21:K23"/>
    <mergeCell ref="C23:E23"/>
    <mergeCell ref="H24:K25"/>
    <mergeCell ref="B26:K26"/>
    <mergeCell ref="B27:K27"/>
    <mergeCell ref="B28:K28"/>
    <mergeCell ref="J29:K29"/>
    <mergeCell ref="B29:H29"/>
    <mergeCell ref="B30:H30"/>
    <mergeCell ref="J30:K30"/>
    <mergeCell ref="B31:H31"/>
    <mergeCell ref="J31:K31"/>
    <mergeCell ref="B32:H32"/>
    <mergeCell ref="J32:K32"/>
    <mergeCell ref="C33:K33"/>
    <mergeCell ref="B34:K34"/>
    <mergeCell ref="B35:K35"/>
    <mergeCell ref="B36:K36"/>
    <mergeCell ref="B37:I37"/>
    <mergeCell ref="J37:K37"/>
    <mergeCell ref="B38:K38"/>
    <mergeCell ref="B39:C39"/>
    <mergeCell ref="H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D53:K53"/>
    <mergeCell ref="D54:K54"/>
    <mergeCell ref="B42:K42"/>
    <mergeCell ref="H43:K43"/>
    <mergeCell ref="B43:C43"/>
    <mergeCell ref="B44:C44"/>
    <mergeCell ref="D44:G44"/>
    <mergeCell ref="H44:K44"/>
    <mergeCell ref="D45:G45"/>
    <mergeCell ref="H45:K45"/>
    <mergeCell ref="B46:K46"/>
    <mergeCell ref="B57:C57"/>
    <mergeCell ref="B58:C58"/>
    <mergeCell ref="B45:C45"/>
    <mergeCell ref="B47:C47"/>
    <mergeCell ref="B48:C48"/>
    <mergeCell ref="B49:C49"/>
    <mergeCell ref="B50:C50"/>
    <mergeCell ref="B52:C52"/>
    <mergeCell ref="B53:C53"/>
    <mergeCell ref="B55:K55"/>
    <mergeCell ref="E56:K56"/>
    <mergeCell ref="D57:G57"/>
    <mergeCell ref="H57:K57"/>
    <mergeCell ref="D58:G58"/>
    <mergeCell ref="H58:K58"/>
    <mergeCell ref="E47:H47"/>
    <mergeCell ref="D48:G49"/>
    <mergeCell ref="H48:K49"/>
    <mergeCell ref="D50:G50"/>
    <mergeCell ref="H50:K50"/>
    <mergeCell ref="B51:K51"/>
    <mergeCell ref="D52:K52"/>
    <mergeCell ref="B54:C54"/>
    <mergeCell ref="B56:C56"/>
    <mergeCell ref="B59:K59"/>
    <mergeCell ref="B60:I60"/>
    <mergeCell ref="J60:K60"/>
    <mergeCell ref="B61:J61"/>
    <mergeCell ref="B62:E62"/>
    <mergeCell ref="F62:K62"/>
    <mergeCell ref="B63:E63"/>
    <mergeCell ref="F63:K63"/>
    <mergeCell ref="B64:E64"/>
    <mergeCell ref="F64:K64"/>
    <mergeCell ref="B65:E65"/>
    <mergeCell ref="F65:K65"/>
    <mergeCell ref="B66:E66"/>
    <mergeCell ref="I68:I69"/>
    <mergeCell ref="J68:J69"/>
    <mergeCell ref="B68:D68"/>
    <mergeCell ref="B69:D69"/>
    <mergeCell ref="B70:D70"/>
    <mergeCell ref="F66:K66"/>
    <mergeCell ref="B67:K67"/>
    <mergeCell ref="E68:E69"/>
    <mergeCell ref="F68:F69"/>
    <mergeCell ref="G68:G69"/>
    <mergeCell ref="H68:H69"/>
    <mergeCell ref="K68:K69"/>
    <mergeCell ref="B71:K71"/>
    <mergeCell ref="B72:I72"/>
    <mergeCell ref="J72:K72"/>
    <mergeCell ref="B73:K73"/>
    <mergeCell ref="B74:G74"/>
    <mergeCell ref="H74:I74"/>
    <mergeCell ref="J74:K74"/>
    <mergeCell ref="B75:G75"/>
    <mergeCell ref="H75:I75"/>
    <mergeCell ref="J75:K75"/>
    <mergeCell ref="B76:K76"/>
    <mergeCell ref="B77:K77"/>
    <mergeCell ref="B78:K78"/>
    <mergeCell ref="J79:K79"/>
    <mergeCell ref="H84:I84"/>
    <mergeCell ref="J84:K84"/>
    <mergeCell ref="B79:I79"/>
    <mergeCell ref="B80:K80"/>
    <mergeCell ref="B81:I81"/>
    <mergeCell ref="J81:K81"/>
    <mergeCell ref="B82:K82"/>
    <mergeCell ref="B83:G84"/>
    <mergeCell ref="H83:K83"/>
    <mergeCell ref="H87:I87"/>
    <mergeCell ref="J87:K87"/>
    <mergeCell ref="B85:G85"/>
    <mergeCell ref="H85:I85"/>
    <mergeCell ref="J85:K85"/>
    <mergeCell ref="B86:G86"/>
    <mergeCell ref="H86:I86"/>
    <mergeCell ref="J86:K86"/>
    <mergeCell ref="B87:G87"/>
    <mergeCell ref="H90:I90"/>
    <mergeCell ref="J90:K90"/>
    <mergeCell ref="B88:G88"/>
    <mergeCell ref="H88:I88"/>
    <mergeCell ref="J88:K88"/>
    <mergeCell ref="B89:G89"/>
    <mergeCell ref="H89:I89"/>
    <mergeCell ref="J89:K89"/>
    <mergeCell ref="B90:G90"/>
    <mergeCell ref="C106:H106"/>
    <mergeCell ref="J106:K106"/>
    <mergeCell ref="C107:H107"/>
    <mergeCell ref="J107:K107"/>
    <mergeCell ref="C108:H108"/>
    <mergeCell ref="J108:K108"/>
    <mergeCell ref="J109:K109"/>
    <mergeCell ref="C109:H109"/>
    <mergeCell ref="C110:H110"/>
    <mergeCell ref="J110:K110"/>
    <mergeCell ref="C111:H111"/>
    <mergeCell ref="J111:K111"/>
    <mergeCell ref="B112:H112"/>
    <mergeCell ref="J112:K112"/>
    <mergeCell ref="J121:K121"/>
    <mergeCell ref="J122:K122"/>
    <mergeCell ref="C120:D120"/>
    <mergeCell ref="E120:H120"/>
    <mergeCell ref="J120:K120"/>
    <mergeCell ref="C121:D121"/>
    <mergeCell ref="E121:H121"/>
    <mergeCell ref="C122:D122"/>
    <mergeCell ref="E122:H122"/>
    <mergeCell ref="J124:K124"/>
    <mergeCell ref="J125:K125"/>
    <mergeCell ref="C123:D123"/>
    <mergeCell ref="E123:H123"/>
    <mergeCell ref="J123:K123"/>
    <mergeCell ref="C124:D124"/>
    <mergeCell ref="E124:H124"/>
    <mergeCell ref="C125:D125"/>
    <mergeCell ref="E125:H125"/>
    <mergeCell ref="B145:H145"/>
    <mergeCell ref="J145:K145"/>
    <mergeCell ref="B146:K146"/>
    <mergeCell ref="B147:I147"/>
    <mergeCell ref="J147:K147"/>
    <mergeCell ref="E149:H149"/>
    <mergeCell ref="J149:K149"/>
    <mergeCell ref="C149:D149"/>
    <mergeCell ref="C150:D150"/>
    <mergeCell ref="E150:H150"/>
    <mergeCell ref="J150:K150"/>
    <mergeCell ref="C151:D151"/>
    <mergeCell ref="E151:H151"/>
    <mergeCell ref="J151:K151"/>
    <mergeCell ref="H93:I93"/>
    <mergeCell ref="J93:K93"/>
    <mergeCell ref="B91:G91"/>
    <mergeCell ref="H91:I91"/>
    <mergeCell ref="J91:K91"/>
    <mergeCell ref="B92:G92"/>
    <mergeCell ref="H92:I92"/>
    <mergeCell ref="J92:K92"/>
    <mergeCell ref="B93:G93"/>
    <mergeCell ref="B94:G94"/>
    <mergeCell ref="H94:I94"/>
    <mergeCell ref="J94:K94"/>
    <mergeCell ref="B95:E95"/>
    <mergeCell ref="F95:G95"/>
    <mergeCell ref="H95:I95"/>
    <mergeCell ref="J95:K95"/>
    <mergeCell ref="F101:H101"/>
    <mergeCell ref="I101:K101"/>
    <mergeCell ref="B96:K96"/>
    <mergeCell ref="B97:K97"/>
    <mergeCell ref="B98:K98"/>
    <mergeCell ref="B99:I99"/>
    <mergeCell ref="J99:K99"/>
    <mergeCell ref="B100:K100"/>
    <mergeCell ref="B101:E101"/>
    <mergeCell ref="B102:E102"/>
    <mergeCell ref="F102:H102"/>
    <mergeCell ref="I102:K102"/>
    <mergeCell ref="B103:K103"/>
    <mergeCell ref="B104:I104"/>
    <mergeCell ref="J104:K104"/>
    <mergeCell ref="B105:K105"/>
    <mergeCell ref="C155:D155"/>
    <mergeCell ref="E155:H155"/>
    <mergeCell ref="J155:K155"/>
    <mergeCell ref="B156:H156"/>
    <mergeCell ref="J156:K156"/>
    <mergeCell ref="C157:K157"/>
    <mergeCell ref="J158:K158"/>
    <mergeCell ref="B171:E171"/>
    <mergeCell ref="J168:K168"/>
    <mergeCell ref="B169:E169"/>
    <mergeCell ref="F169:G169"/>
    <mergeCell ref="B170:E170"/>
    <mergeCell ref="F170:G170"/>
    <mergeCell ref="H170:I170"/>
    <mergeCell ref="J170:K170"/>
    <mergeCell ref="F171:G171"/>
    <mergeCell ref="H171:I171"/>
    <mergeCell ref="J171:K171"/>
    <mergeCell ref="E128:H128"/>
    <mergeCell ref="B129:H129"/>
    <mergeCell ref="J129:K129"/>
    <mergeCell ref="B130:K130"/>
    <mergeCell ref="B131:I131"/>
    <mergeCell ref="B172:E172"/>
    <mergeCell ref="F172:G172"/>
    <mergeCell ref="H172:I172"/>
    <mergeCell ref="J172:K172"/>
    <mergeCell ref="H173:I173"/>
    <mergeCell ref="J173:K173"/>
    <mergeCell ref="B173:G173"/>
    <mergeCell ref="B174:K174"/>
    <mergeCell ref="B175:E175"/>
    <mergeCell ref="F175:G175"/>
    <mergeCell ref="H175:K175"/>
    <mergeCell ref="B176:K176"/>
    <mergeCell ref="B177:K177"/>
    <mergeCell ref="B158:I158"/>
    <mergeCell ref="B159:K159"/>
    <mergeCell ref="C160:I160"/>
    <mergeCell ref="J160:K160"/>
    <mergeCell ref="C161:I161"/>
    <mergeCell ref="J161:K161"/>
    <mergeCell ref="J162:K162"/>
    <mergeCell ref="F167:G167"/>
    <mergeCell ref="H167:I167"/>
    <mergeCell ref="B162:H162"/>
    <mergeCell ref="B163:K163"/>
    <mergeCell ref="B164:I164"/>
    <mergeCell ref="J164:K164"/>
    <mergeCell ref="B165:K165"/>
    <mergeCell ref="B166:K166"/>
    <mergeCell ref="J167:K167"/>
    <mergeCell ref="H169:I169"/>
    <mergeCell ref="J169:K169"/>
    <mergeCell ref="B167:E167"/>
    <mergeCell ref="B168:E168"/>
    <mergeCell ref="F168:G168"/>
    <mergeCell ref="H168:I168"/>
    <mergeCell ref="B178:K178"/>
    <mergeCell ref="C179:K179"/>
    <mergeCell ref="C113:K113"/>
    <mergeCell ref="B114:K114"/>
    <mergeCell ref="B115:I115"/>
    <mergeCell ref="J115:K115"/>
    <mergeCell ref="B116:I116"/>
    <mergeCell ref="E117:H117"/>
    <mergeCell ref="J117:K117"/>
    <mergeCell ref="C117:D117"/>
    <mergeCell ref="C118:D118"/>
    <mergeCell ref="E118:H118"/>
    <mergeCell ref="J118:K118"/>
    <mergeCell ref="C119:D119"/>
    <mergeCell ref="E119:H119"/>
    <mergeCell ref="J119:K119"/>
    <mergeCell ref="J127:K127"/>
    <mergeCell ref="J128:K128"/>
    <mergeCell ref="C126:D126"/>
    <mergeCell ref="E126:H126"/>
    <mergeCell ref="J126:K126"/>
    <mergeCell ref="C127:D127"/>
    <mergeCell ref="E127:H127"/>
    <mergeCell ref="C128:D128"/>
    <mergeCell ref="J131:K131"/>
    <mergeCell ref="E133:H133"/>
    <mergeCell ref="J133:K133"/>
    <mergeCell ref="C133:D133"/>
    <mergeCell ref="C134:D134"/>
    <mergeCell ref="E134:H134"/>
    <mergeCell ref="J134:K134"/>
    <mergeCell ref="C135:D135"/>
    <mergeCell ref="E135:H135"/>
    <mergeCell ref="J135:K135"/>
    <mergeCell ref="J137:K137"/>
    <mergeCell ref="J138:K138"/>
    <mergeCell ref="C136:D136"/>
    <mergeCell ref="E136:H136"/>
    <mergeCell ref="J136:K136"/>
    <mergeCell ref="C137:D137"/>
    <mergeCell ref="E137:H137"/>
    <mergeCell ref="C138:D138"/>
    <mergeCell ref="E138:H138"/>
    <mergeCell ref="J140:K140"/>
    <mergeCell ref="J141:K141"/>
    <mergeCell ref="C139:D139"/>
    <mergeCell ref="E139:H139"/>
    <mergeCell ref="J139:K139"/>
    <mergeCell ref="C140:D140"/>
    <mergeCell ref="E140:H140"/>
    <mergeCell ref="C141:D141"/>
    <mergeCell ref="E141:H141"/>
    <mergeCell ref="J143:K143"/>
    <mergeCell ref="J144:K144"/>
    <mergeCell ref="C142:D142"/>
    <mergeCell ref="E142:H142"/>
    <mergeCell ref="J142:K142"/>
    <mergeCell ref="C143:D143"/>
    <mergeCell ref="E143:H143"/>
    <mergeCell ref="C144:D144"/>
    <mergeCell ref="E144:H144"/>
    <mergeCell ref="J153:K153"/>
    <mergeCell ref="J154:K154"/>
    <mergeCell ref="C152:D152"/>
    <mergeCell ref="E152:H152"/>
    <mergeCell ref="J152:K152"/>
    <mergeCell ref="C153:D153"/>
    <mergeCell ref="E153:H153"/>
    <mergeCell ref="C154:D154"/>
    <mergeCell ref="E154:H154"/>
  </mergeCells>
  <conditionalFormatting sqref="D40:E41">
    <cfRule type="expression" dxfId="33" priority="3">
      <formula>AND($H$39&gt;=12,$H$39&lt;=18)</formula>
    </cfRule>
  </conditionalFormatting>
  <conditionalFormatting sqref="F40:G41">
    <cfRule type="expression" dxfId="32" priority="4">
      <formula>AND($H$39&gt;=19,$H$39&lt;=26)</formula>
    </cfRule>
  </conditionalFormatting>
  <conditionalFormatting sqref="H40:I41">
    <cfRule type="expression" dxfId="31" priority="5">
      <formula>AND($H$39&gt;=27,$H$39&lt;=35)</formula>
    </cfRule>
  </conditionalFormatting>
  <conditionalFormatting sqref="J40:K41">
    <cfRule type="expression" dxfId="30" priority="6">
      <formula>$H$39&gt;=36</formula>
    </cfRule>
  </conditionalFormatting>
  <conditionalFormatting sqref="D44:G45">
    <cfRule type="expression" dxfId="29" priority="7">
      <formula>AND($H$43&gt;=2,$H$43&lt;=3)</formula>
    </cfRule>
  </conditionalFormatting>
  <conditionalFormatting sqref="H44:K45">
    <cfRule type="expression" dxfId="28" priority="8">
      <formula>$H$43&gt;=4</formula>
    </cfRule>
  </conditionalFormatting>
  <conditionalFormatting sqref="D48:G50">
    <cfRule type="expression" dxfId="27" priority="9">
      <formula>$K$47=1</formula>
    </cfRule>
  </conditionalFormatting>
  <conditionalFormatting sqref="H48:K50">
    <cfRule type="expression" dxfId="26" priority="10">
      <formula>$K$47&gt;=2</formula>
    </cfRule>
  </conditionalFormatting>
  <conditionalFormatting sqref="D53:K54">
    <cfRule type="expression" dxfId="25" priority="11">
      <formula>$N$52=2</formula>
    </cfRule>
  </conditionalFormatting>
  <conditionalFormatting sqref="D57:G57">
    <cfRule type="expression" dxfId="24" priority="12">
      <formula>$D$56=1</formula>
    </cfRule>
  </conditionalFormatting>
  <conditionalFormatting sqref="H58:K58">
    <cfRule type="expression" dxfId="23" priority="13">
      <formula>$D$56&gt;=2</formula>
    </cfRule>
  </conditionalFormatting>
  <conditionalFormatting sqref="E68:E70">
    <cfRule type="expression" dxfId="22" priority="14">
      <formula>AND($K$61&gt;=0.15,$K$61&lt;0.25)</formula>
    </cfRule>
  </conditionalFormatting>
  <conditionalFormatting sqref="F68:F70">
    <cfRule type="expression" dxfId="21" priority="15">
      <formula>AND($K$61&gt;=0.25,$K$61&lt;0.35)</formula>
    </cfRule>
  </conditionalFormatting>
  <conditionalFormatting sqref="G68:G70">
    <cfRule type="expression" dxfId="20" priority="16">
      <formula>AND($K$61&gt;=0.35,$K$61&lt;0.45)</formula>
    </cfRule>
  </conditionalFormatting>
  <conditionalFormatting sqref="H68:H70">
    <cfRule type="expression" dxfId="19" priority="17">
      <formula>AND($K$61&gt;=0.45,$K$61&lt;0.55)</formula>
    </cfRule>
  </conditionalFormatting>
  <conditionalFormatting sqref="I68:I70">
    <cfRule type="expression" dxfId="18" priority="18">
      <formula>AND($K$61&gt;=0.55,$K$61&lt;0.65)</formula>
    </cfRule>
  </conditionalFormatting>
  <conditionalFormatting sqref="J68:J70">
    <cfRule type="expression" dxfId="17" priority="19">
      <formula>AND($K$61&gt;=0.65,$K$61&lt;0.75)</formula>
    </cfRule>
  </conditionalFormatting>
  <conditionalFormatting sqref="K68:K70">
    <cfRule type="expression" dxfId="16" priority="20">
      <formula>$K$61&gt;=0.75</formula>
    </cfRule>
  </conditionalFormatting>
  <conditionalFormatting sqref="D57:G58">
    <cfRule type="expression" dxfId="15" priority="21">
      <formula>$D$56=1</formula>
    </cfRule>
  </conditionalFormatting>
  <conditionalFormatting sqref="H57:K58">
    <cfRule type="expression" dxfId="14" priority="22">
      <formula>$D$56&gt;=2</formula>
    </cfRule>
  </conditionalFormatting>
  <conditionalFormatting sqref="F175:G175">
    <cfRule type="expression" dxfId="13" priority="23">
      <formula>$F$175=$M$175</formula>
    </cfRule>
  </conditionalFormatting>
  <conditionalFormatting sqref="B178:K178">
    <cfRule type="expression" dxfId="12" priority="24">
      <formula>$F$175=$M$175</formula>
    </cfRule>
  </conditionalFormatting>
  <conditionalFormatting sqref="J75:K75">
    <cfRule type="notContainsBlanks" dxfId="11" priority="26">
      <formula>LEN(TRIM(J75))&gt;0</formula>
    </cfRule>
  </conditionalFormatting>
  <conditionalFormatting sqref="J95:K95">
    <cfRule type="notContainsBlanks" dxfId="10" priority="37">
      <formula>LEN(TRIM(J95))&gt;0</formula>
    </cfRule>
  </conditionalFormatting>
  <conditionalFormatting sqref="I102">
    <cfRule type="notContainsBlanks" dxfId="9" priority="28">
      <formula>LEN(TRIM(I102))&gt;0</formula>
    </cfRule>
  </conditionalFormatting>
  <conditionalFormatting sqref="J112:K112">
    <cfRule type="notContainsBlanks" dxfId="8" priority="27">
      <formula>LEN(TRIM(J112))&gt;0</formula>
    </cfRule>
  </conditionalFormatting>
  <conditionalFormatting sqref="J129:K129">
    <cfRule type="notContainsBlanks" dxfId="7" priority="34">
      <formula>LEN(TRIM(J129))&gt;0</formula>
    </cfRule>
  </conditionalFormatting>
  <conditionalFormatting sqref="J145:K145">
    <cfRule type="notContainsBlanks" dxfId="6" priority="29">
      <formula>LEN(TRIM(J145))&gt;0</formula>
    </cfRule>
  </conditionalFormatting>
  <conditionalFormatting sqref="J156:K156">
    <cfRule type="notContainsBlanks" dxfId="5" priority="30">
      <formula>LEN(TRIM(J156))&gt;0</formula>
    </cfRule>
  </conditionalFormatting>
  <conditionalFormatting sqref="J162:K162">
    <cfRule type="notContainsBlanks" dxfId="4" priority="31">
      <formula>LEN(TRIM(J162))&gt;0</formula>
    </cfRule>
  </conditionalFormatting>
  <conditionalFormatting sqref="J173:K173">
    <cfRule type="notContainsBlanks" dxfId="3" priority="32">
      <formula>LEN(TRIM(J173))&gt;0</formula>
    </cfRule>
  </conditionalFormatting>
  <conditionalFormatting sqref="B177:K177">
    <cfRule type="expression" dxfId="2" priority="33">
      <formula>$F$175=$M$175</formula>
    </cfRule>
  </conditionalFormatting>
  <conditionalFormatting sqref="H18:K20 I102 J75:K75 J95:K95 J112:K112 J129:K129 J145:K145 J156:K156 J161:K162 J173:K173">
    <cfRule type="cellIs" dxfId="1" priority="2" operator="equal">
      <formula>0</formula>
    </cfRule>
  </conditionalFormatting>
  <conditionalFormatting sqref="E10 G10">
    <cfRule type="expression" dxfId="0" priority="35">
      <formula>ISBLANK($B$10)</formula>
    </cfRule>
  </conditionalFormatting>
  <dataValidations count="13">
    <dataValidation type="decimal" allowBlank="1" showErrorMessage="1" sqref="B10" xr:uid="{00000000-0002-0000-0000-000000000000}">
      <formula1>0</formula1>
      <formula2>9999</formula2>
    </dataValidation>
    <dataValidation type="list" allowBlank="1" showErrorMessage="1" sqref="C10" xr:uid="{00000000-0002-0000-0000-000001000000}">
      <formula1>$M$9:$M$10</formula1>
    </dataValidation>
    <dataValidation type="list" allowBlank="1" showErrorMessage="1" sqref="J29:J32 J85:J94" xr:uid="{00000000-0002-0000-0000-000002000000}">
      <formula1>$M$29:$M$30</formula1>
    </dataValidation>
    <dataValidation type="decimal" operator="greaterThanOrEqual" allowBlank="1" showErrorMessage="1" sqref="D39 F39 D43 F43 D47 I47 D56 F63:F66 I107:I111 I118:I128 I134:I144 I150:I155" xr:uid="{00000000-0002-0000-0000-000003000000}">
      <formula1>0</formula1>
    </dataValidation>
    <dataValidation type="list" allowBlank="1" showErrorMessage="1" sqref="C150:C155" xr:uid="{00000000-0002-0000-0000-000004000000}">
      <formula1>$M$150:$M$151</formula1>
    </dataValidation>
    <dataValidation type="list" allowBlank="1" showErrorMessage="1" sqref="C134:C144" xr:uid="{00000000-0002-0000-0000-000005000000}">
      <formula1>$M$134:$M$135</formula1>
    </dataValidation>
    <dataValidation type="list" allowBlank="1" showErrorMessage="1" sqref="F10" xr:uid="{00000000-0002-0000-0000-000006000000}">
      <formula1>$M$11:$M$16</formula1>
    </dataValidation>
    <dataValidation type="list" allowBlank="1" showErrorMessage="1" sqref="H10" xr:uid="{00000000-0002-0000-0000-000007000000}">
      <formula1>$M$1:$M$7</formula1>
    </dataValidation>
    <dataValidation type="list" allowBlank="1" showErrorMessage="1" sqref="H14" xr:uid="{00000000-0002-0000-0000-000008000000}">
      <formula1>$N$9:$N$14</formula1>
    </dataValidation>
    <dataValidation type="list" allowBlank="1" showErrorMessage="1" sqref="C118:C128" xr:uid="{00000000-0002-0000-0000-000009000000}">
      <formula1>$M$118:$M$119</formula1>
    </dataValidation>
    <dataValidation type="list" allowBlank="1" showErrorMessage="1" sqref="F175" xr:uid="{00000000-0002-0000-0000-00000A000000}">
      <formula1>$M$175:$M$176</formula1>
    </dataValidation>
    <dataValidation type="list" allowBlank="1" showErrorMessage="1" sqref="F168:F172" xr:uid="{00000000-0002-0000-0000-00000B000000}">
      <formula1>$M$168:$M$169</formula1>
    </dataValidation>
    <dataValidation type="decimal" allowBlank="1" showErrorMessage="1" sqref="B16" xr:uid="{00000000-0002-0000-0000-00000C000000}">
      <formula1>20000000</formula1>
      <formula2>99999999</formula2>
    </dataValidation>
  </dataValidations>
  <pageMargins left="0.51181102362204722" right="0.15748031496062992" top="0.55118110236220474" bottom="0.55118110236220474" header="0" footer="0"/>
  <pageSetup paperSize="9" scale="90" orientation="portrait" r:id="rId1"/>
  <headerFooter>
    <oddFooter>&amp;R幼童軍團評分表  &amp;P/5</oddFooter>
  </headerFooter>
  <rowBreaks count="3" manualBreakCount="3">
    <brk id="34" max="11" man="1"/>
    <brk id="113" max="11" man="1"/>
    <brk id="1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HKIR District Support</dc:creator>
  <cp:lastModifiedBy>hks</cp:lastModifiedBy>
  <dcterms:created xsi:type="dcterms:W3CDTF">2013-01-15T07:53:33Z</dcterms:created>
  <dcterms:modified xsi:type="dcterms:W3CDTF">2025-03-26T12:50:19Z</dcterms:modified>
</cp:coreProperties>
</file>